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-32200" yWindow="0" windowWidth="29620" windowHeight="26680" tabRatio="500" activeTab="1"/>
  </bookViews>
  <sheets>
    <sheet name="NORPAC net" sheetId="1" r:id="rId1"/>
    <sheet name="BONGOnet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98" i="2" l="1"/>
  <c r="X97" i="2"/>
  <c r="AD98" i="2"/>
  <c r="AB97" i="2"/>
  <c r="AD97" i="2"/>
  <c r="Q97" i="2"/>
  <c r="Z96" i="2"/>
  <c r="AB96" i="2"/>
  <c r="X95" i="2"/>
  <c r="AD96" i="2"/>
  <c r="Z95" i="2"/>
  <c r="AB95" i="2"/>
  <c r="AD95" i="2"/>
  <c r="Q95" i="2"/>
  <c r="AB94" i="2"/>
  <c r="X93" i="2"/>
  <c r="AD94" i="2"/>
  <c r="AB93" i="2"/>
  <c r="AD93" i="2"/>
  <c r="Q93" i="2"/>
  <c r="AB92" i="2"/>
  <c r="X91" i="2"/>
  <c r="AD92" i="2"/>
  <c r="Z91" i="2"/>
  <c r="AB91" i="2"/>
  <c r="AD91" i="2"/>
  <c r="Q91" i="2"/>
  <c r="Q89" i="2"/>
  <c r="Q87" i="2"/>
  <c r="Q85" i="2"/>
  <c r="Q83" i="2"/>
  <c r="Q81" i="2"/>
  <c r="Z80" i="2"/>
  <c r="AB80" i="2"/>
  <c r="X79" i="2"/>
  <c r="AD80" i="2"/>
  <c r="AB79" i="2"/>
  <c r="AD79" i="2"/>
  <c r="Q79" i="2"/>
  <c r="AB78" i="2"/>
  <c r="X77" i="2"/>
  <c r="AD78" i="2"/>
  <c r="AB77" i="2"/>
  <c r="AD77" i="2"/>
  <c r="Q77" i="2"/>
  <c r="AB76" i="2"/>
  <c r="X75" i="2"/>
  <c r="AD76" i="2"/>
  <c r="AB75" i="2"/>
  <c r="AD75" i="2"/>
  <c r="Q75" i="2"/>
  <c r="AB74" i="2"/>
  <c r="X73" i="2"/>
  <c r="AD74" i="2"/>
  <c r="AB73" i="2"/>
  <c r="AD73" i="2"/>
  <c r="Q73" i="2"/>
  <c r="Z72" i="2"/>
  <c r="AA72" i="2"/>
  <c r="AB72" i="2"/>
  <c r="X71" i="2"/>
  <c r="AD72" i="2"/>
  <c r="Z71" i="2"/>
  <c r="AA71" i="2"/>
  <c r="AB71" i="2"/>
  <c r="AD71" i="2"/>
  <c r="Q71" i="2"/>
  <c r="Z70" i="2"/>
  <c r="AA70" i="2"/>
  <c r="AB70" i="2"/>
  <c r="X69" i="2"/>
  <c r="AD70" i="2"/>
  <c r="Z69" i="2"/>
  <c r="AA69" i="2"/>
  <c r="AB69" i="2"/>
  <c r="AD69" i="2"/>
  <c r="Q69" i="2"/>
  <c r="AB68" i="2"/>
  <c r="X67" i="2"/>
  <c r="AD68" i="2"/>
  <c r="AB67" i="2"/>
  <c r="AD67" i="2"/>
  <c r="Q67" i="2"/>
  <c r="AB66" i="2"/>
  <c r="X65" i="2"/>
  <c r="AD66" i="2"/>
  <c r="AB65" i="2"/>
  <c r="AD65" i="2"/>
  <c r="Q65" i="2"/>
  <c r="AB64" i="2"/>
  <c r="X63" i="2"/>
  <c r="AD64" i="2"/>
  <c r="AB63" i="2"/>
  <c r="AD63" i="2"/>
  <c r="Q63" i="2"/>
  <c r="Z62" i="2"/>
  <c r="AA62" i="2"/>
  <c r="AB62" i="2"/>
  <c r="X61" i="2"/>
  <c r="AD62" i="2"/>
  <c r="AB61" i="2"/>
  <c r="AD61" i="2"/>
  <c r="Q61" i="2"/>
  <c r="Z60" i="2"/>
  <c r="AA60" i="2"/>
  <c r="AB60" i="2"/>
  <c r="X59" i="2"/>
  <c r="AD60" i="2"/>
  <c r="Z59" i="2"/>
  <c r="AA59" i="2"/>
  <c r="AB59" i="2"/>
  <c r="AD59" i="2"/>
  <c r="Q59" i="2"/>
  <c r="AB58" i="2"/>
  <c r="X57" i="2"/>
  <c r="AD58" i="2"/>
  <c r="AB57" i="2"/>
  <c r="AD57" i="2"/>
  <c r="Q57" i="2"/>
  <c r="AB56" i="2"/>
  <c r="X55" i="2"/>
  <c r="AD56" i="2"/>
  <c r="AB55" i="2"/>
  <c r="AD55" i="2"/>
  <c r="Q55" i="2"/>
  <c r="AB54" i="2"/>
  <c r="X53" i="2"/>
  <c r="AD54" i="2"/>
  <c r="AB53" i="2"/>
  <c r="AD53" i="2"/>
  <c r="Q53" i="2"/>
  <c r="AB52" i="2"/>
  <c r="X51" i="2"/>
  <c r="AD52" i="2"/>
  <c r="AB51" i="2"/>
  <c r="AD51" i="2"/>
  <c r="Q51" i="2"/>
  <c r="AB50" i="2"/>
  <c r="X49" i="2"/>
  <c r="AD50" i="2"/>
  <c r="AB49" i="2"/>
  <c r="AD49" i="2"/>
  <c r="Q49" i="2"/>
  <c r="AB48" i="2"/>
  <c r="X47" i="2"/>
  <c r="AD48" i="2"/>
  <c r="AB47" i="2"/>
  <c r="AD47" i="2"/>
  <c r="Q47" i="2"/>
  <c r="AB46" i="2"/>
  <c r="X45" i="2"/>
  <c r="AD46" i="2"/>
  <c r="AB45" i="2"/>
  <c r="AD45" i="2"/>
  <c r="Q45" i="2"/>
  <c r="AB44" i="2"/>
  <c r="X43" i="2"/>
  <c r="AD44" i="2"/>
  <c r="AB43" i="2"/>
  <c r="AD43" i="2"/>
  <c r="Q43" i="2"/>
  <c r="AB42" i="2"/>
  <c r="X41" i="2"/>
  <c r="AD42" i="2"/>
  <c r="AB41" i="2"/>
  <c r="AD41" i="2"/>
  <c r="Q41" i="2"/>
  <c r="AB40" i="2"/>
  <c r="X39" i="2"/>
  <c r="AD40" i="2"/>
  <c r="AB39" i="2"/>
  <c r="AD39" i="2"/>
  <c r="Q39" i="2"/>
  <c r="AB37" i="2"/>
  <c r="X37" i="2"/>
  <c r="AD37" i="2"/>
  <c r="Q37" i="2"/>
  <c r="AB36" i="2"/>
  <c r="X35" i="2"/>
  <c r="AD36" i="2"/>
  <c r="AB35" i="2"/>
  <c r="AD35" i="2"/>
  <c r="Q35" i="2"/>
  <c r="AB34" i="2"/>
  <c r="X33" i="2"/>
  <c r="AD34" i="2"/>
  <c r="AB33" i="2"/>
  <c r="AD33" i="2"/>
  <c r="Q33" i="2"/>
  <c r="AB32" i="2"/>
  <c r="X31" i="2"/>
  <c r="AD32" i="2"/>
  <c r="AB31" i="2"/>
  <c r="AD31" i="2"/>
  <c r="Q31" i="2"/>
  <c r="AB30" i="2"/>
  <c r="X29" i="2"/>
  <c r="AD30" i="2"/>
  <c r="AB29" i="2"/>
  <c r="AD29" i="2"/>
  <c r="Q29" i="2"/>
  <c r="Z28" i="2"/>
  <c r="AA28" i="2"/>
  <c r="AB28" i="2"/>
  <c r="X27" i="2"/>
  <c r="AD28" i="2"/>
  <c r="Q27" i="2"/>
  <c r="AB26" i="2"/>
  <c r="X25" i="2"/>
  <c r="AD26" i="2"/>
  <c r="AB25" i="2"/>
  <c r="AD25" i="2"/>
  <c r="Q25" i="2"/>
  <c r="X23" i="2"/>
  <c r="Q23" i="2"/>
  <c r="AB22" i="2"/>
  <c r="X21" i="2"/>
  <c r="AD22" i="2"/>
  <c r="Q21" i="2"/>
  <c r="X19" i="2"/>
  <c r="Q19" i="2"/>
  <c r="X17" i="2"/>
  <c r="Q17" i="2"/>
  <c r="Z16" i="2"/>
  <c r="AB16" i="2"/>
  <c r="X15" i="2"/>
  <c r="AD16" i="2"/>
  <c r="Q15" i="2"/>
  <c r="X13" i="2"/>
  <c r="Q13" i="2"/>
  <c r="Z12" i="2"/>
  <c r="AA12" i="2"/>
  <c r="AB12" i="2"/>
  <c r="X11" i="2"/>
  <c r="AD12" i="2"/>
  <c r="Q11" i="2"/>
  <c r="X9" i="2"/>
  <c r="Q9" i="2"/>
  <c r="X7" i="2"/>
  <c r="Q7" i="2"/>
  <c r="X325" i="1"/>
  <c r="X324" i="1"/>
  <c r="AB323" i="1"/>
  <c r="AD323" i="1"/>
  <c r="X323" i="1"/>
  <c r="Q323" i="1"/>
  <c r="X321" i="1"/>
  <c r="X320" i="1"/>
  <c r="AB319" i="1"/>
  <c r="AD319" i="1"/>
  <c r="X319" i="1"/>
  <c r="Q319" i="1"/>
  <c r="X317" i="1"/>
  <c r="X316" i="1"/>
  <c r="AB315" i="1"/>
  <c r="AD315" i="1"/>
  <c r="X315" i="1"/>
  <c r="Q315" i="1"/>
  <c r="X313" i="1"/>
  <c r="X312" i="1"/>
  <c r="AB311" i="1"/>
  <c r="AD311" i="1"/>
  <c r="X311" i="1"/>
  <c r="Q311" i="1"/>
  <c r="X309" i="1"/>
  <c r="X308" i="1"/>
  <c r="AB307" i="1"/>
  <c r="AD307" i="1"/>
  <c r="X307" i="1"/>
  <c r="Q307" i="1"/>
  <c r="X305" i="1"/>
  <c r="X304" i="1"/>
  <c r="Z303" i="1"/>
  <c r="AA303" i="1"/>
  <c r="AB303" i="1"/>
  <c r="AD303" i="1"/>
  <c r="X303" i="1"/>
  <c r="Q303" i="1"/>
  <c r="X301" i="1"/>
  <c r="X300" i="1"/>
  <c r="AB299" i="1"/>
  <c r="AD299" i="1"/>
  <c r="X299" i="1"/>
  <c r="Q299" i="1"/>
  <c r="X297" i="1"/>
  <c r="X296" i="1"/>
  <c r="AB295" i="1"/>
  <c r="AD295" i="1"/>
  <c r="X295" i="1"/>
  <c r="Q295" i="1"/>
  <c r="X293" i="1"/>
  <c r="X292" i="1"/>
  <c r="AB291" i="1"/>
  <c r="AD291" i="1"/>
  <c r="X291" i="1"/>
  <c r="Q291" i="1"/>
  <c r="X289" i="1"/>
  <c r="X288" i="1"/>
  <c r="Z287" i="1"/>
  <c r="AA287" i="1"/>
  <c r="AB287" i="1"/>
  <c r="AD287" i="1"/>
  <c r="X287" i="1"/>
  <c r="Q287" i="1"/>
  <c r="X285" i="1"/>
  <c r="X284" i="1"/>
  <c r="AB283" i="1"/>
  <c r="AD283" i="1"/>
  <c r="X283" i="1"/>
  <c r="Q283" i="1"/>
  <c r="X281" i="1"/>
  <c r="X280" i="1"/>
  <c r="AB279" i="1"/>
  <c r="AD279" i="1"/>
  <c r="X279" i="1"/>
  <c r="Q279" i="1"/>
  <c r="X277" i="1"/>
  <c r="X276" i="1"/>
  <c r="AB275" i="1"/>
  <c r="AD275" i="1"/>
  <c r="X275" i="1"/>
  <c r="Q275" i="1"/>
  <c r="X273" i="1"/>
  <c r="X272" i="1"/>
  <c r="AB271" i="1"/>
  <c r="AD271" i="1"/>
  <c r="X271" i="1"/>
  <c r="Q271" i="1"/>
  <c r="X269" i="1"/>
  <c r="X268" i="1"/>
  <c r="AB267" i="1"/>
  <c r="AD267" i="1"/>
  <c r="X267" i="1"/>
  <c r="Q267" i="1"/>
  <c r="X265" i="1"/>
  <c r="X264" i="1"/>
  <c r="AB263" i="1"/>
  <c r="AD263" i="1"/>
  <c r="X263" i="1"/>
  <c r="Q263" i="1"/>
  <c r="X261" i="1"/>
  <c r="X260" i="1"/>
  <c r="AB259" i="1"/>
  <c r="AD259" i="1"/>
  <c r="X259" i="1"/>
  <c r="Q259" i="1"/>
  <c r="X257" i="1"/>
  <c r="X256" i="1"/>
  <c r="AB255" i="1"/>
  <c r="AD255" i="1"/>
  <c r="X255" i="1"/>
  <c r="Q255" i="1"/>
  <c r="X253" i="1"/>
  <c r="X252" i="1"/>
  <c r="AB251" i="1"/>
  <c r="AD251" i="1"/>
  <c r="X251" i="1"/>
  <c r="Q251" i="1"/>
  <c r="X249" i="1"/>
  <c r="X248" i="1"/>
  <c r="AB247" i="1"/>
  <c r="AD247" i="1"/>
  <c r="X247" i="1"/>
  <c r="Q247" i="1"/>
  <c r="X245" i="1"/>
  <c r="X244" i="1"/>
  <c r="AB243" i="1"/>
  <c r="AD243" i="1"/>
  <c r="X243" i="1"/>
  <c r="Q243" i="1"/>
  <c r="X241" i="1"/>
  <c r="X240" i="1"/>
  <c r="AB239" i="1"/>
  <c r="AD239" i="1"/>
  <c r="X239" i="1"/>
  <c r="Q239" i="1"/>
  <c r="X237" i="1"/>
  <c r="X236" i="1"/>
  <c r="AB235" i="1"/>
  <c r="AD235" i="1"/>
  <c r="X235" i="1"/>
  <c r="Q235" i="1"/>
  <c r="X233" i="1"/>
  <c r="X232" i="1"/>
  <c r="AB231" i="1"/>
  <c r="AD231" i="1"/>
  <c r="X231" i="1"/>
  <c r="Q231" i="1"/>
  <c r="X229" i="1"/>
  <c r="X228" i="1"/>
  <c r="AB227" i="1"/>
  <c r="AD227" i="1"/>
  <c r="X227" i="1"/>
  <c r="Q227" i="1"/>
  <c r="X225" i="1"/>
  <c r="X224" i="1"/>
  <c r="AB223" i="1"/>
  <c r="AD223" i="1"/>
  <c r="X223" i="1"/>
  <c r="Q223" i="1"/>
  <c r="X221" i="1"/>
  <c r="X220" i="1"/>
  <c r="AB219" i="1"/>
  <c r="AD219" i="1"/>
  <c r="X219" i="1"/>
  <c r="Q219" i="1"/>
  <c r="X217" i="1"/>
  <c r="X216" i="1"/>
  <c r="AB215" i="1"/>
  <c r="AD215" i="1"/>
  <c r="X215" i="1"/>
  <c r="Q215" i="1"/>
  <c r="X213" i="1"/>
  <c r="X212" i="1"/>
  <c r="AB211" i="1"/>
  <c r="AD211" i="1"/>
  <c r="X211" i="1"/>
  <c r="Q211" i="1"/>
  <c r="X209" i="1"/>
  <c r="X208" i="1"/>
  <c r="AB207" i="1"/>
  <c r="AD207" i="1"/>
  <c r="X207" i="1"/>
  <c r="Q207" i="1"/>
  <c r="X205" i="1"/>
  <c r="X204" i="1"/>
  <c r="AB203" i="1"/>
  <c r="AD203" i="1"/>
  <c r="X203" i="1"/>
  <c r="Q203" i="1"/>
  <c r="X201" i="1"/>
  <c r="X200" i="1"/>
  <c r="AB199" i="1"/>
  <c r="AD199" i="1"/>
  <c r="X199" i="1"/>
  <c r="Q199" i="1"/>
  <c r="X197" i="1"/>
  <c r="X196" i="1"/>
  <c r="AB195" i="1"/>
  <c r="AD195" i="1"/>
  <c r="X195" i="1"/>
  <c r="Q195" i="1"/>
  <c r="X193" i="1"/>
  <c r="X192" i="1"/>
  <c r="AB191" i="1"/>
  <c r="AD191" i="1"/>
  <c r="X191" i="1"/>
  <c r="Q191" i="1"/>
  <c r="X189" i="1"/>
  <c r="X188" i="1"/>
  <c r="AB187" i="1"/>
  <c r="AD187" i="1"/>
  <c r="X187" i="1"/>
  <c r="Q187" i="1"/>
  <c r="X185" i="1"/>
  <c r="X184" i="1"/>
  <c r="AB183" i="1"/>
  <c r="AD183" i="1"/>
  <c r="X183" i="1"/>
  <c r="Q183" i="1"/>
  <c r="X181" i="1"/>
  <c r="X180" i="1"/>
  <c r="AB179" i="1"/>
  <c r="AD179" i="1"/>
  <c r="X179" i="1"/>
  <c r="Q179" i="1"/>
  <c r="X177" i="1"/>
  <c r="X176" i="1"/>
  <c r="AB175" i="1"/>
  <c r="AD175" i="1"/>
  <c r="X175" i="1"/>
  <c r="Q175" i="1"/>
  <c r="X173" i="1"/>
  <c r="X172" i="1"/>
  <c r="AB171" i="1"/>
  <c r="AD171" i="1"/>
  <c r="X171" i="1"/>
  <c r="Q171" i="1"/>
  <c r="X169" i="1"/>
  <c r="X168" i="1"/>
  <c r="AB167" i="1"/>
  <c r="AD167" i="1"/>
  <c r="X167" i="1"/>
  <c r="Q167" i="1"/>
  <c r="X165" i="1"/>
  <c r="X164" i="1"/>
  <c r="AB163" i="1"/>
  <c r="AD163" i="1"/>
  <c r="X163" i="1"/>
  <c r="Q163" i="1"/>
  <c r="X161" i="1"/>
  <c r="X160" i="1"/>
  <c r="AB159" i="1"/>
  <c r="AD159" i="1"/>
  <c r="X159" i="1"/>
  <c r="Q159" i="1"/>
  <c r="X157" i="1"/>
  <c r="X156" i="1"/>
  <c r="AB155" i="1"/>
  <c r="AD155" i="1"/>
  <c r="X155" i="1"/>
  <c r="Q155" i="1"/>
  <c r="X153" i="1"/>
  <c r="X152" i="1"/>
  <c r="AB151" i="1"/>
  <c r="AD151" i="1"/>
  <c r="X151" i="1"/>
  <c r="Q151" i="1"/>
  <c r="X149" i="1"/>
  <c r="X148" i="1"/>
  <c r="AB147" i="1"/>
  <c r="AD147" i="1"/>
  <c r="X147" i="1"/>
  <c r="Q147" i="1"/>
  <c r="X145" i="1"/>
  <c r="X144" i="1"/>
  <c r="AB143" i="1"/>
  <c r="AD143" i="1"/>
  <c r="X143" i="1"/>
  <c r="Q143" i="1"/>
  <c r="X141" i="1"/>
  <c r="X140" i="1"/>
  <c r="AB139" i="1"/>
  <c r="AD139" i="1"/>
  <c r="X139" i="1"/>
  <c r="Q139" i="1"/>
  <c r="X137" i="1"/>
  <c r="X136" i="1"/>
  <c r="AB135" i="1"/>
  <c r="AD135" i="1"/>
  <c r="X135" i="1"/>
  <c r="Q135" i="1"/>
  <c r="X133" i="1"/>
  <c r="X132" i="1"/>
  <c r="AB131" i="1"/>
  <c r="AD131" i="1"/>
  <c r="X131" i="1"/>
  <c r="Q131" i="1"/>
  <c r="X129" i="1"/>
  <c r="X128" i="1"/>
  <c r="AB127" i="1"/>
  <c r="AD127" i="1"/>
  <c r="X127" i="1"/>
  <c r="Q127" i="1"/>
  <c r="X125" i="1"/>
  <c r="X124" i="1"/>
  <c r="AB123" i="1"/>
  <c r="AD123" i="1"/>
  <c r="X123" i="1"/>
  <c r="Q123" i="1"/>
  <c r="X121" i="1"/>
  <c r="X120" i="1"/>
  <c r="AB119" i="1"/>
  <c r="AD119" i="1"/>
  <c r="X119" i="1"/>
  <c r="Q119" i="1"/>
  <c r="X117" i="1"/>
  <c r="X116" i="1"/>
  <c r="AB115" i="1"/>
  <c r="AD115" i="1"/>
  <c r="X115" i="1"/>
  <c r="Q115" i="1"/>
  <c r="X113" i="1"/>
  <c r="X112" i="1"/>
  <c r="AB111" i="1"/>
  <c r="AD111" i="1"/>
  <c r="X111" i="1"/>
  <c r="Q111" i="1"/>
  <c r="X109" i="1"/>
  <c r="X108" i="1"/>
  <c r="AB107" i="1"/>
  <c r="AD107" i="1"/>
  <c r="X107" i="1"/>
  <c r="Q107" i="1"/>
  <c r="X105" i="1"/>
  <c r="X104" i="1"/>
  <c r="AB103" i="1"/>
  <c r="AD103" i="1"/>
  <c r="X103" i="1"/>
  <c r="Q103" i="1"/>
  <c r="X101" i="1"/>
  <c r="X100" i="1"/>
  <c r="AB99" i="1"/>
  <c r="AD99" i="1"/>
  <c r="X99" i="1"/>
  <c r="Q99" i="1"/>
  <c r="X97" i="1"/>
  <c r="X96" i="1"/>
  <c r="AB95" i="1"/>
  <c r="AD95" i="1"/>
  <c r="X95" i="1"/>
  <c r="Q95" i="1"/>
  <c r="X93" i="1"/>
  <c r="X92" i="1"/>
  <c r="AB91" i="1"/>
  <c r="AD91" i="1"/>
  <c r="X91" i="1"/>
  <c r="Q91" i="1"/>
  <c r="X89" i="1"/>
  <c r="X88" i="1"/>
  <c r="AB87" i="1"/>
  <c r="AD87" i="1"/>
  <c r="X87" i="1"/>
  <c r="Q87" i="1"/>
  <c r="X85" i="1"/>
  <c r="X84" i="1"/>
  <c r="AB83" i="1"/>
  <c r="AD83" i="1"/>
  <c r="X83" i="1"/>
  <c r="Q83" i="1"/>
  <c r="X81" i="1"/>
  <c r="X80" i="1"/>
  <c r="AB79" i="1"/>
  <c r="AD79" i="1"/>
  <c r="X79" i="1"/>
  <c r="Q79" i="1"/>
  <c r="X77" i="1"/>
  <c r="X76" i="1"/>
  <c r="AB75" i="1"/>
  <c r="AD75" i="1"/>
  <c r="X75" i="1"/>
  <c r="Q75" i="1"/>
  <c r="X73" i="1"/>
  <c r="X72" i="1"/>
  <c r="AB71" i="1"/>
  <c r="AD71" i="1"/>
  <c r="X71" i="1"/>
  <c r="Q71" i="1"/>
  <c r="X69" i="1"/>
  <c r="X68" i="1"/>
  <c r="AB67" i="1"/>
  <c r="AD67" i="1"/>
  <c r="X67" i="1"/>
  <c r="Q67" i="1"/>
  <c r="X65" i="1"/>
  <c r="X64" i="1"/>
  <c r="AB63" i="1"/>
  <c r="AD63" i="1"/>
  <c r="X63" i="1"/>
  <c r="Q63" i="1"/>
  <c r="X61" i="1"/>
  <c r="X60" i="1"/>
  <c r="AB59" i="1"/>
  <c r="AD59" i="1"/>
  <c r="X59" i="1"/>
  <c r="Q59" i="1"/>
  <c r="X57" i="1"/>
  <c r="X56" i="1"/>
  <c r="AB55" i="1"/>
  <c r="AD55" i="1"/>
  <c r="X55" i="1"/>
  <c r="Q55" i="1"/>
  <c r="X53" i="1"/>
  <c r="X52" i="1"/>
  <c r="AB51" i="1"/>
  <c r="AD51" i="1"/>
  <c r="X51" i="1"/>
  <c r="Q51" i="1"/>
  <c r="X49" i="1"/>
  <c r="X48" i="1"/>
  <c r="AB47" i="1"/>
  <c r="AD47" i="1"/>
  <c r="X47" i="1"/>
  <c r="Q47" i="1"/>
  <c r="X45" i="1"/>
  <c r="X44" i="1"/>
  <c r="AB43" i="1"/>
  <c r="X43" i="1"/>
  <c r="AD43" i="1"/>
  <c r="Q43" i="1"/>
  <c r="X41" i="1"/>
  <c r="X40" i="1"/>
  <c r="AB39" i="1"/>
  <c r="X39" i="1"/>
  <c r="AD39" i="1"/>
  <c r="Q39" i="1"/>
  <c r="X37" i="1"/>
  <c r="X36" i="1"/>
  <c r="AB35" i="1"/>
  <c r="X35" i="1"/>
  <c r="AD35" i="1"/>
  <c r="Q35" i="1"/>
  <c r="X33" i="1"/>
  <c r="X32" i="1"/>
  <c r="AB31" i="1"/>
  <c r="X31" i="1"/>
  <c r="AD31" i="1"/>
  <c r="Q31" i="1"/>
  <c r="X29" i="1"/>
  <c r="X28" i="1"/>
  <c r="AB27" i="1"/>
  <c r="X27" i="1"/>
  <c r="AD27" i="1"/>
  <c r="Q27" i="1"/>
  <c r="X25" i="1"/>
  <c r="X24" i="1"/>
  <c r="AB23" i="1"/>
  <c r="X23" i="1"/>
  <c r="AD23" i="1"/>
  <c r="Q23" i="1"/>
  <c r="X21" i="1"/>
  <c r="X20" i="1"/>
  <c r="AB19" i="1"/>
  <c r="X19" i="1"/>
  <c r="AD19" i="1"/>
  <c r="Q19" i="1"/>
  <c r="X17" i="1"/>
  <c r="X16" i="1"/>
  <c r="AB15" i="1"/>
  <c r="X15" i="1"/>
  <c r="AD15" i="1"/>
  <c r="Q15" i="1"/>
  <c r="X13" i="1"/>
  <c r="X12" i="1"/>
  <c r="AB11" i="1"/>
  <c r="X11" i="1"/>
  <c r="AD11" i="1"/>
  <c r="Q11" i="1"/>
  <c r="X9" i="1"/>
  <c r="X8" i="1"/>
  <c r="AB7" i="1"/>
  <c r="X7" i="1"/>
  <c r="AD7" i="1"/>
  <c r="Q7" i="1"/>
</calcChain>
</file>

<file path=xl/sharedStrings.xml><?xml version="1.0" encoding="utf-8"?>
<sst xmlns="http://schemas.openxmlformats.org/spreadsheetml/2006/main" count="1588" uniqueCount="954">
  <si>
    <t>Length</t>
  </si>
  <si>
    <t>Angle</t>
  </si>
  <si>
    <t>Depth</t>
  </si>
  <si>
    <t>Estimated</t>
  </si>
  <si>
    <t>Station</t>
  </si>
  <si>
    <t>Position</t>
  </si>
  <si>
    <t>S.M.T.</t>
  </si>
  <si>
    <t>of</t>
  </si>
  <si>
    <t>estimated</t>
  </si>
  <si>
    <t>Flowmeter</t>
  </si>
  <si>
    <t>volume of</t>
  </si>
  <si>
    <t>Wet weight (g)</t>
  </si>
  <si>
    <t>Weight of filter</t>
  </si>
  <si>
    <t>Sample</t>
  </si>
  <si>
    <t>no.</t>
  </si>
  <si>
    <t>Date</t>
  </si>
  <si>
    <t>Hour</t>
  </si>
  <si>
    <t>wire</t>
  </si>
  <si>
    <t xml:space="preserve">  No.</t>
  </si>
  <si>
    <t>Reading</t>
  </si>
  <si>
    <t>divided by</t>
  </si>
  <si>
    <t>water</t>
  </si>
  <si>
    <t>measured</t>
  </si>
  <si>
    <t>used (g)</t>
  </si>
  <si>
    <t xml:space="preserve">   per</t>
  </si>
  <si>
    <t>per</t>
  </si>
  <si>
    <t xml:space="preserve">  (m)</t>
  </si>
  <si>
    <t xml:space="preserve">   haul</t>
  </si>
  <si>
    <t>N</t>
    <phoneticPr fontId="3"/>
  </si>
  <si>
    <t>W</t>
    <phoneticPr fontId="3"/>
  </si>
  <si>
    <t>N-1</t>
    <phoneticPr fontId="3"/>
  </si>
  <si>
    <t>MR17101</t>
    <phoneticPr fontId="2"/>
  </si>
  <si>
    <t>N-2</t>
    <phoneticPr fontId="3"/>
  </si>
  <si>
    <t>MR17102</t>
  </si>
  <si>
    <t>for JAMSTEC</t>
    <phoneticPr fontId="3"/>
  </si>
  <si>
    <t>-</t>
    <phoneticPr fontId="3"/>
  </si>
  <si>
    <t>for experiments</t>
    <phoneticPr fontId="3"/>
  </si>
  <si>
    <t>26 August</t>
    <phoneticPr fontId="3"/>
  </si>
  <si>
    <t>MR17103</t>
  </si>
  <si>
    <t>MR17104</t>
  </si>
  <si>
    <t>N-5</t>
    <phoneticPr fontId="3"/>
  </si>
  <si>
    <t>MR17105</t>
  </si>
  <si>
    <t>27 August</t>
    <phoneticPr fontId="3"/>
  </si>
  <si>
    <t>N-6</t>
    <phoneticPr fontId="3"/>
  </si>
  <si>
    <t>MR17106</t>
  </si>
  <si>
    <t>MR17107</t>
  </si>
  <si>
    <t>MR17108</t>
  </si>
  <si>
    <t>N-9</t>
    <phoneticPr fontId="3"/>
  </si>
  <si>
    <t>MR17110</t>
  </si>
  <si>
    <t>27 August</t>
  </si>
  <si>
    <t>MR17111</t>
  </si>
  <si>
    <t>MR17112</t>
  </si>
  <si>
    <t>MR17113</t>
  </si>
  <si>
    <t>St. 006</t>
  </si>
  <si>
    <t>N-14</t>
    <phoneticPr fontId="3"/>
  </si>
  <si>
    <t>MR17114</t>
  </si>
  <si>
    <t>MR17115</t>
  </si>
  <si>
    <t>N-16</t>
    <phoneticPr fontId="3"/>
  </si>
  <si>
    <t>MR17116</t>
  </si>
  <si>
    <t>St. 007</t>
  </si>
  <si>
    <t>N-17</t>
  </si>
  <si>
    <t>MR17117</t>
  </si>
  <si>
    <t>N-18</t>
  </si>
  <si>
    <t>MR17118</t>
  </si>
  <si>
    <t>St. 008</t>
  </si>
  <si>
    <t>28 August</t>
    <phoneticPr fontId="3"/>
  </si>
  <si>
    <t>N-19</t>
  </si>
  <si>
    <t>MR17119</t>
  </si>
  <si>
    <t>N-20</t>
  </si>
  <si>
    <t>MR17120</t>
  </si>
  <si>
    <t>St. 009</t>
  </si>
  <si>
    <t>N-21</t>
    <phoneticPr fontId="3"/>
  </si>
  <si>
    <t>MR17121</t>
  </si>
  <si>
    <t>MR17122</t>
  </si>
  <si>
    <t>MR17123</t>
  </si>
  <si>
    <t>N-24</t>
    <phoneticPr fontId="3"/>
  </si>
  <si>
    <t>MR17124</t>
  </si>
  <si>
    <t>MR17125</t>
  </si>
  <si>
    <t>28 August</t>
  </si>
  <si>
    <t>13:39</t>
  </si>
  <si>
    <t>MR17126</t>
  </si>
  <si>
    <t>N-27</t>
  </si>
  <si>
    <t>MR17127</t>
  </si>
  <si>
    <t>N-28</t>
  </si>
  <si>
    <t>MR17128</t>
  </si>
  <si>
    <t>St. 012</t>
    <phoneticPr fontId="3"/>
  </si>
  <si>
    <t>N-29</t>
  </si>
  <si>
    <t>MR17129</t>
  </si>
  <si>
    <t>N-30</t>
  </si>
  <si>
    <t>MR17130</t>
  </si>
  <si>
    <t>St. 013</t>
    <phoneticPr fontId="3"/>
  </si>
  <si>
    <t>N-31</t>
  </si>
  <si>
    <t>MR17131</t>
  </si>
  <si>
    <t>N-32</t>
  </si>
  <si>
    <t>MR17132</t>
  </si>
  <si>
    <t>N-33</t>
  </si>
  <si>
    <t>MR17133</t>
  </si>
  <si>
    <t>St. 014</t>
    <phoneticPr fontId="3"/>
  </si>
  <si>
    <t>29 August</t>
    <phoneticPr fontId="3"/>
  </si>
  <si>
    <t>N-34</t>
  </si>
  <si>
    <t>MR17134</t>
  </si>
  <si>
    <t>N-35</t>
    <phoneticPr fontId="3"/>
  </si>
  <si>
    <t>MR17135</t>
  </si>
  <si>
    <t>St. 015</t>
    <phoneticPr fontId="3"/>
  </si>
  <si>
    <t>MR17136</t>
  </si>
  <si>
    <t>N-37</t>
  </si>
  <si>
    <t>MR17137</t>
  </si>
  <si>
    <t>N-38</t>
  </si>
  <si>
    <t>MR17138</t>
  </si>
  <si>
    <t>St. 016</t>
    <phoneticPr fontId="3"/>
  </si>
  <si>
    <t>N-39</t>
  </si>
  <si>
    <t>MR17139</t>
  </si>
  <si>
    <t>N-40</t>
  </si>
  <si>
    <t>MR17140</t>
  </si>
  <si>
    <t>St. 017</t>
    <phoneticPr fontId="3"/>
  </si>
  <si>
    <t>N-41</t>
  </si>
  <si>
    <t>MR17141</t>
  </si>
  <si>
    <t>N-42</t>
  </si>
  <si>
    <t>MR17142</t>
  </si>
  <si>
    <t>N-43</t>
  </si>
  <si>
    <t>MR17143</t>
  </si>
  <si>
    <t>St. 018</t>
    <phoneticPr fontId="3"/>
  </si>
  <si>
    <t>N-44</t>
  </si>
  <si>
    <t>MR17144</t>
  </si>
  <si>
    <t>N-45</t>
  </si>
  <si>
    <t>MR17145</t>
  </si>
  <si>
    <t>for experiments</t>
    <phoneticPr fontId="3"/>
  </si>
  <si>
    <t>St. 019</t>
    <phoneticPr fontId="3"/>
  </si>
  <si>
    <t>N-46</t>
  </si>
  <si>
    <t>MR17146</t>
  </si>
  <si>
    <t>N-47</t>
  </si>
  <si>
    <t>MR17147</t>
  </si>
  <si>
    <t>St. 020</t>
  </si>
  <si>
    <t>30 August</t>
    <phoneticPr fontId="3"/>
  </si>
  <si>
    <t>N-48</t>
  </si>
  <si>
    <t>MR17148</t>
  </si>
  <si>
    <t>N-49</t>
  </si>
  <si>
    <t>MR17149</t>
  </si>
  <si>
    <t>St. 021</t>
  </si>
  <si>
    <t>N-50</t>
  </si>
  <si>
    <t>MR17150</t>
  </si>
  <si>
    <t>MR17151</t>
  </si>
  <si>
    <t>-</t>
    <phoneticPr fontId="3"/>
  </si>
  <si>
    <t>for experiments</t>
    <phoneticPr fontId="3"/>
  </si>
  <si>
    <t>St. 022</t>
  </si>
  <si>
    <t>N</t>
    <phoneticPr fontId="3"/>
  </si>
  <si>
    <t>W</t>
    <phoneticPr fontId="3"/>
  </si>
  <si>
    <t>N-52</t>
  </si>
  <si>
    <t>MR17152</t>
  </si>
  <si>
    <t>MR17153</t>
  </si>
  <si>
    <t>St. 023</t>
  </si>
  <si>
    <t>N-54</t>
  </si>
  <si>
    <t>MR17154</t>
  </si>
  <si>
    <t>N-55</t>
  </si>
  <si>
    <t>MR17155</t>
  </si>
  <si>
    <t>N-56</t>
  </si>
  <si>
    <t>MR17156</t>
  </si>
  <si>
    <t>St. 024</t>
  </si>
  <si>
    <t>31 August</t>
    <phoneticPr fontId="3"/>
  </si>
  <si>
    <t>N-57</t>
  </si>
  <si>
    <t>MR17157</t>
  </si>
  <si>
    <t>N-58</t>
  </si>
  <si>
    <t>MR17158</t>
  </si>
  <si>
    <t>St. 025</t>
  </si>
  <si>
    <t>N-59</t>
  </si>
  <si>
    <t>MR17159</t>
  </si>
  <si>
    <t>N-60</t>
  </si>
  <si>
    <t>MR17160</t>
  </si>
  <si>
    <t>N-61</t>
  </si>
  <si>
    <t>MR17161</t>
  </si>
  <si>
    <t>St. 026</t>
  </si>
  <si>
    <t>N-62</t>
  </si>
  <si>
    <t>MR17162</t>
  </si>
  <si>
    <t>N-63</t>
  </si>
  <si>
    <t>MR17163</t>
  </si>
  <si>
    <t>MR17164</t>
  </si>
  <si>
    <t>St. 027</t>
  </si>
  <si>
    <t>N-65</t>
  </si>
  <si>
    <t>MR17165</t>
  </si>
  <si>
    <t>MR17166</t>
  </si>
  <si>
    <t>St. 028</t>
  </si>
  <si>
    <t>N-67</t>
  </si>
  <si>
    <t>MR17167</t>
  </si>
  <si>
    <t>N-68</t>
  </si>
  <si>
    <t>MR17168</t>
  </si>
  <si>
    <t>N-69</t>
  </si>
  <si>
    <t>MR17169</t>
  </si>
  <si>
    <t>St. 029</t>
  </si>
  <si>
    <t>N-70</t>
  </si>
  <si>
    <t>MR17170</t>
  </si>
  <si>
    <t>N-71</t>
    <phoneticPr fontId="3"/>
  </si>
  <si>
    <t>MR17171</t>
  </si>
  <si>
    <t>St. 034</t>
    <phoneticPr fontId="3"/>
  </si>
  <si>
    <t>N-72</t>
  </si>
  <si>
    <t>MR17172</t>
  </si>
  <si>
    <t>N-73</t>
  </si>
  <si>
    <t>MR17173</t>
  </si>
  <si>
    <t>N-74</t>
  </si>
  <si>
    <t>MR17174</t>
  </si>
  <si>
    <t>St. 035</t>
    <phoneticPr fontId="3"/>
  </si>
  <si>
    <t>MR17175</t>
  </si>
  <si>
    <t>N-76</t>
  </si>
  <si>
    <t>MR17176</t>
  </si>
  <si>
    <t>N-77</t>
  </si>
  <si>
    <t>MR17177</t>
  </si>
  <si>
    <t>St. 036</t>
    <phoneticPr fontId="3"/>
  </si>
  <si>
    <t>1 September</t>
    <phoneticPr fontId="3"/>
  </si>
  <si>
    <t>MR17178</t>
  </si>
  <si>
    <t>MR17179</t>
  </si>
  <si>
    <t>St. 037</t>
    <phoneticPr fontId="3"/>
  </si>
  <si>
    <t>MR17180</t>
  </si>
  <si>
    <t>N-81</t>
  </si>
  <si>
    <t>MR17181</t>
  </si>
  <si>
    <t>N-82</t>
  </si>
  <si>
    <t>MR17182</t>
  </si>
  <si>
    <t>St. 038</t>
    <phoneticPr fontId="3"/>
  </si>
  <si>
    <t>N-83</t>
  </si>
  <si>
    <t>MR17183</t>
  </si>
  <si>
    <t>N-84</t>
  </si>
  <si>
    <t>MR17184</t>
  </si>
  <si>
    <t>MR17185</t>
  </si>
  <si>
    <t>St. 039</t>
    <phoneticPr fontId="3"/>
  </si>
  <si>
    <t>N-86</t>
  </si>
  <si>
    <t>MR17186</t>
  </si>
  <si>
    <t>MR17187</t>
  </si>
  <si>
    <t>for JAMSTEC</t>
    <phoneticPr fontId="3"/>
  </si>
  <si>
    <t>N-88</t>
  </si>
  <si>
    <t>MR17188</t>
  </si>
  <si>
    <t>N-89</t>
    <phoneticPr fontId="3"/>
  </si>
  <si>
    <t>MR17189</t>
  </si>
  <si>
    <t>3 September</t>
    <phoneticPr fontId="3"/>
  </si>
  <si>
    <t>MR17190</t>
  </si>
  <si>
    <t>N-91</t>
  </si>
  <si>
    <t>MR17191</t>
  </si>
  <si>
    <t>St. 046</t>
    <phoneticPr fontId="3"/>
  </si>
  <si>
    <t>MR17192</t>
  </si>
  <si>
    <t>MR17193</t>
  </si>
  <si>
    <t>St. 048</t>
    <phoneticPr fontId="3"/>
  </si>
  <si>
    <t>MR17194</t>
  </si>
  <si>
    <t>N-95</t>
  </si>
  <si>
    <t>MR17195</t>
  </si>
  <si>
    <t>N-96</t>
  </si>
  <si>
    <t>MR17196</t>
  </si>
  <si>
    <t>MR17197</t>
  </si>
  <si>
    <t>N-98</t>
    <phoneticPr fontId="3"/>
  </si>
  <si>
    <t>MR17198</t>
  </si>
  <si>
    <t>MR17199</t>
  </si>
  <si>
    <t>St. 051</t>
    <phoneticPr fontId="3"/>
  </si>
  <si>
    <t>N-100</t>
  </si>
  <si>
    <t>MR17200</t>
  </si>
  <si>
    <t>MR17201</t>
  </si>
  <si>
    <t>St. 052</t>
    <phoneticPr fontId="3"/>
  </si>
  <si>
    <t>4 September</t>
    <phoneticPr fontId="3"/>
  </si>
  <si>
    <t>MR17202</t>
  </si>
  <si>
    <t>MR17203</t>
  </si>
  <si>
    <t>MR17204</t>
  </si>
  <si>
    <t>MR17205</t>
  </si>
  <si>
    <t>St. 054</t>
  </si>
  <si>
    <t>N-106</t>
  </si>
  <si>
    <t>MR17206</t>
  </si>
  <si>
    <t>MR17207</t>
  </si>
  <si>
    <t>St. 055</t>
  </si>
  <si>
    <t>MR17208</t>
  </si>
  <si>
    <t>MR17209</t>
  </si>
  <si>
    <t>5 September</t>
    <phoneticPr fontId="3"/>
  </si>
  <si>
    <t>MR17210</t>
  </si>
  <si>
    <t>MR17211</t>
  </si>
  <si>
    <t>-</t>
    <phoneticPr fontId="3"/>
  </si>
  <si>
    <t>N</t>
    <phoneticPr fontId="3"/>
  </si>
  <si>
    <t>W</t>
    <phoneticPr fontId="3"/>
  </si>
  <si>
    <t>MR17212</t>
  </si>
  <si>
    <t>MR17213</t>
  </si>
  <si>
    <t>MR17214</t>
  </si>
  <si>
    <t>N-115</t>
    <phoneticPr fontId="3"/>
  </si>
  <si>
    <t>MR17215</t>
  </si>
  <si>
    <t>N-116</t>
    <phoneticPr fontId="3"/>
  </si>
  <si>
    <t>MR17216</t>
  </si>
  <si>
    <t>St. 060</t>
    <phoneticPr fontId="3"/>
  </si>
  <si>
    <t>5 September</t>
    <phoneticPr fontId="3"/>
  </si>
  <si>
    <t>MR17217</t>
  </si>
  <si>
    <t>N-118</t>
  </si>
  <si>
    <t>MR17218</t>
  </si>
  <si>
    <t>N-119</t>
  </si>
  <si>
    <t>MR17219</t>
  </si>
  <si>
    <t>MR17220</t>
  </si>
  <si>
    <t>MR17221</t>
  </si>
  <si>
    <t>St. 069</t>
    <phoneticPr fontId="3"/>
  </si>
  <si>
    <t>8 September</t>
    <phoneticPr fontId="3"/>
  </si>
  <si>
    <t>N-122</t>
    <phoneticPr fontId="3"/>
  </si>
  <si>
    <t>MR17222</t>
  </si>
  <si>
    <t>N-123</t>
    <phoneticPr fontId="3"/>
  </si>
  <si>
    <t>MR17223</t>
  </si>
  <si>
    <t>St. 071</t>
    <phoneticPr fontId="3"/>
  </si>
  <si>
    <t>10 September</t>
    <phoneticPr fontId="3"/>
  </si>
  <si>
    <t>MR17224</t>
  </si>
  <si>
    <t>MR17225</t>
  </si>
  <si>
    <t>MR17226</t>
  </si>
  <si>
    <t>MR17227</t>
  </si>
  <si>
    <t>MR17228</t>
  </si>
  <si>
    <t>MR17229</t>
  </si>
  <si>
    <t>MR17230</t>
  </si>
  <si>
    <t>MR17231</t>
  </si>
  <si>
    <t>-</t>
    <phoneticPr fontId="3"/>
  </si>
  <si>
    <t>N</t>
    <phoneticPr fontId="3"/>
  </si>
  <si>
    <t>W</t>
    <phoneticPr fontId="3"/>
  </si>
  <si>
    <t>11 September</t>
    <phoneticPr fontId="3"/>
  </si>
  <si>
    <t>MR17232</t>
  </si>
  <si>
    <t>MR17233</t>
  </si>
  <si>
    <t>for JAMSTEC</t>
    <phoneticPr fontId="3"/>
  </si>
  <si>
    <t>St. 081</t>
    <phoneticPr fontId="3"/>
  </si>
  <si>
    <t>12 September</t>
    <phoneticPr fontId="3"/>
  </si>
  <si>
    <t>MR17234</t>
  </si>
  <si>
    <t>MR17235</t>
  </si>
  <si>
    <t>St. 082</t>
    <phoneticPr fontId="3"/>
  </si>
  <si>
    <t>MR17236</t>
  </si>
  <si>
    <t>MR17237</t>
  </si>
  <si>
    <t>MR17238</t>
  </si>
  <si>
    <t>N-139</t>
    <phoneticPr fontId="3"/>
  </si>
  <si>
    <t>MR17239</t>
  </si>
  <si>
    <t>MR17240</t>
  </si>
  <si>
    <t>MR17241</t>
  </si>
  <si>
    <t>MR17242</t>
  </si>
  <si>
    <t>St. 085</t>
    <phoneticPr fontId="3"/>
  </si>
  <si>
    <t>13 September</t>
    <phoneticPr fontId="3"/>
  </si>
  <si>
    <t>22:39</t>
  </si>
  <si>
    <t>N-143</t>
    <phoneticPr fontId="3"/>
  </si>
  <si>
    <t>MR17243</t>
  </si>
  <si>
    <t>MR17244</t>
  </si>
  <si>
    <t>St. 087</t>
    <phoneticPr fontId="3"/>
  </si>
  <si>
    <t>14 September</t>
    <phoneticPr fontId="3"/>
  </si>
  <si>
    <t>N-145</t>
    <phoneticPr fontId="3"/>
  </si>
  <si>
    <t>MR17245</t>
  </si>
  <si>
    <t>MR17246</t>
  </si>
  <si>
    <t>St. 088</t>
    <phoneticPr fontId="3"/>
  </si>
  <si>
    <t>MR17247</t>
  </si>
  <si>
    <t>MR17248</t>
  </si>
  <si>
    <t>St. 089</t>
    <phoneticPr fontId="3"/>
  </si>
  <si>
    <t>15 September</t>
    <phoneticPr fontId="3"/>
  </si>
  <si>
    <t>MR17249</t>
  </si>
  <si>
    <t>MR17250</t>
  </si>
  <si>
    <t>16 September</t>
    <phoneticPr fontId="3"/>
  </si>
  <si>
    <t>N-151</t>
    <phoneticPr fontId="3"/>
  </si>
  <si>
    <t>MR17251</t>
  </si>
  <si>
    <t>MR17252</t>
  </si>
  <si>
    <t>16 September</t>
    <phoneticPr fontId="3"/>
  </si>
  <si>
    <t>N-153</t>
    <phoneticPr fontId="3"/>
  </si>
  <si>
    <t>MR17253</t>
  </si>
  <si>
    <t>N-154</t>
    <phoneticPr fontId="3"/>
  </si>
  <si>
    <t>MR17254</t>
  </si>
  <si>
    <t>MR17255</t>
  </si>
  <si>
    <t>N-156</t>
    <phoneticPr fontId="3"/>
  </si>
  <si>
    <t>MR17256</t>
  </si>
  <si>
    <t>for JAMSTEC</t>
  </si>
  <si>
    <t>for experiments</t>
  </si>
  <si>
    <t>N-157</t>
    <phoneticPr fontId="3"/>
  </si>
  <si>
    <t>MR17257</t>
  </si>
  <si>
    <t>MR17258</t>
  </si>
  <si>
    <t>St. 096</t>
    <phoneticPr fontId="3"/>
  </si>
  <si>
    <t>17 September</t>
    <phoneticPr fontId="3"/>
  </si>
  <si>
    <t>N-159</t>
  </si>
  <si>
    <t>MR17259</t>
  </si>
  <si>
    <t>N-160</t>
  </si>
  <si>
    <t>MR17260</t>
  </si>
  <si>
    <t>-</t>
    <phoneticPr fontId="3"/>
  </si>
  <si>
    <t>N</t>
    <phoneticPr fontId="3"/>
  </si>
  <si>
    <t>W</t>
    <phoneticPr fontId="3"/>
  </si>
  <si>
    <t>N-161</t>
  </si>
  <si>
    <t>MR17261</t>
  </si>
  <si>
    <t>SCH</t>
    <phoneticPr fontId="3"/>
  </si>
  <si>
    <t>N-162</t>
  </si>
  <si>
    <t>MR17262</t>
  </si>
  <si>
    <t>St. 099</t>
    <phoneticPr fontId="3"/>
  </si>
  <si>
    <t>17 September</t>
    <phoneticPr fontId="3"/>
  </si>
  <si>
    <t>N-163</t>
  </si>
  <si>
    <t>MR17263</t>
  </si>
  <si>
    <t>N-164</t>
  </si>
  <si>
    <t>MR17264</t>
  </si>
  <si>
    <t>19 September</t>
    <phoneticPr fontId="3"/>
  </si>
  <si>
    <t>N-165</t>
  </si>
  <si>
    <t>MR17265</t>
  </si>
  <si>
    <t>N-166</t>
  </si>
  <si>
    <t>MR17266</t>
  </si>
  <si>
    <t>St. 102</t>
    <phoneticPr fontId="3"/>
  </si>
  <si>
    <t>19 September</t>
    <phoneticPr fontId="3"/>
  </si>
  <si>
    <t>N-167</t>
  </si>
  <si>
    <t>MR17267</t>
  </si>
  <si>
    <t>N-168</t>
  </si>
  <si>
    <t>MR17268</t>
  </si>
  <si>
    <t>N-169</t>
  </si>
  <si>
    <t>MR17269</t>
  </si>
  <si>
    <t>N-170</t>
  </si>
  <si>
    <t>MR17270</t>
  </si>
  <si>
    <t>St. 104</t>
    <phoneticPr fontId="3"/>
  </si>
  <si>
    <t>19 September</t>
    <phoneticPr fontId="3"/>
  </si>
  <si>
    <t>N-171</t>
  </si>
  <si>
    <t>MR17271</t>
  </si>
  <si>
    <t>N-172</t>
  </si>
  <si>
    <t>MR17272</t>
  </si>
  <si>
    <t>17:51</t>
  </si>
  <si>
    <t>N-173</t>
  </si>
  <si>
    <t>MR17273</t>
  </si>
  <si>
    <t>N-174</t>
  </si>
  <si>
    <t>MR17274</t>
  </si>
  <si>
    <t>N-175</t>
  </si>
  <si>
    <t>MR17275</t>
  </si>
  <si>
    <t>N-176</t>
  </si>
  <si>
    <t>MR17276</t>
  </si>
  <si>
    <t>20 September</t>
    <phoneticPr fontId="3"/>
  </si>
  <si>
    <t>N-177</t>
  </si>
  <si>
    <t>MR17277</t>
  </si>
  <si>
    <t>N-178</t>
  </si>
  <si>
    <t>MR17278</t>
  </si>
  <si>
    <t>St. 110</t>
  </si>
  <si>
    <t>20 September</t>
    <phoneticPr fontId="3"/>
  </si>
  <si>
    <t>N-179</t>
  </si>
  <si>
    <t>MR17279</t>
  </si>
  <si>
    <t>N-180</t>
  </si>
  <si>
    <t>MR17280</t>
  </si>
  <si>
    <t>St. 111</t>
  </si>
  <si>
    <t>N-181</t>
  </si>
  <si>
    <t>MR17281</t>
  </si>
  <si>
    <t>N-182</t>
  </si>
  <si>
    <t>MR17282</t>
  </si>
  <si>
    <t>Table 1.  Data on plankton collected by vertical hauls with quadruple NORPAC net.</t>
    <phoneticPr fontId="3"/>
  </si>
  <si>
    <t>Mesh</t>
    <phoneticPr fontId="3"/>
  </si>
  <si>
    <t>size of</t>
    <phoneticPr fontId="3"/>
  </si>
  <si>
    <t>Sample bottle</t>
    <phoneticPr fontId="3"/>
  </si>
  <si>
    <t>Remark</t>
    <phoneticPr fontId="3"/>
  </si>
  <si>
    <t>Lat. Deg.</t>
    <phoneticPr fontId="3"/>
  </si>
  <si>
    <t>Lat. Min.</t>
    <phoneticPr fontId="3"/>
  </si>
  <si>
    <t xml:space="preserve">  Lon. Deg</t>
    <phoneticPr fontId="3"/>
  </si>
  <si>
    <t>Lon. Min.</t>
    <phoneticPr fontId="3"/>
  </si>
  <si>
    <t xml:space="preserve">to be </t>
    <phoneticPr fontId="3"/>
  </si>
  <si>
    <t>net</t>
    <phoneticPr fontId="3"/>
  </si>
  <si>
    <t xml:space="preserve"> (°)</t>
    <phoneticPr fontId="3"/>
  </si>
  <si>
    <t>lowered (m)</t>
    <phoneticPr fontId="3"/>
  </si>
  <si>
    <t>St. 001</t>
    <phoneticPr fontId="3"/>
  </si>
  <si>
    <t>N</t>
    <phoneticPr fontId="3"/>
  </si>
  <si>
    <t>W</t>
    <phoneticPr fontId="3"/>
  </si>
  <si>
    <t>St. 002</t>
    <phoneticPr fontId="3"/>
  </si>
  <si>
    <t>N-3</t>
    <phoneticPr fontId="3"/>
  </si>
  <si>
    <t>N-4</t>
    <phoneticPr fontId="3"/>
  </si>
  <si>
    <t>-</t>
    <phoneticPr fontId="3"/>
  </si>
  <si>
    <t>St. 003</t>
    <phoneticPr fontId="3"/>
  </si>
  <si>
    <t>N-7</t>
    <phoneticPr fontId="3"/>
  </si>
  <si>
    <t>N-8</t>
    <phoneticPr fontId="3"/>
  </si>
  <si>
    <t>-</t>
    <phoneticPr fontId="3"/>
  </si>
  <si>
    <t>St. 004</t>
    <phoneticPr fontId="3"/>
  </si>
  <si>
    <t>N</t>
    <phoneticPr fontId="3"/>
  </si>
  <si>
    <t>W</t>
    <phoneticPr fontId="3"/>
  </si>
  <si>
    <t>MR17109</t>
    <phoneticPr fontId="2"/>
  </si>
  <si>
    <t>N-10</t>
    <phoneticPr fontId="3"/>
  </si>
  <si>
    <t>St. 005</t>
    <phoneticPr fontId="3"/>
  </si>
  <si>
    <t>N-11</t>
    <phoneticPr fontId="3"/>
  </si>
  <si>
    <t>N-12</t>
    <phoneticPr fontId="3"/>
  </si>
  <si>
    <t>N-13</t>
    <phoneticPr fontId="3"/>
  </si>
  <si>
    <t>N-15</t>
    <phoneticPr fontId="3"/>
  </si>
  <si>
    <t>for JAMSTEC</t>
    <phoneticPr fontId="3"/>
  </si>
  <si>
    <t>-</t>
    <phoneticPr fontId="3"/>
  </si>
  <si>
    <t>N</t>
    <phoneticPr fontId="3"/>
  </si>
  <si>
    <t>W</t>
    <phoneticPr fontId="3"/>
  </si>
  <si>
    <t>for JAMSTEC</t>
    <phoneticPr fontId="3"/>
  </si>
  <si>
    <t>N-22</t>
    <phoneticPr fontId="3"/>
  </si>
  <si>
    <t>N-23</t>
    <phoneticPr fontId="3"/>
  </si>
  <si>
    <t>-</t>
    <phoneticPr fontId="3"/>
  </si>
  <si>
    <t>for experiments</t>
    <phoneticPr fontId="3"/>
  </si>
  <si>
    <t>St. 010</t>
    <phoneticPr fontId="3"/>
  </si>
  <si>
    <t>28 August</t>
    <phoneticPr fontId="3"/>
  </si>
  <si>
    <t>N-25</t>
    <phoneticPr fontId="3"/>
  </si>
  <si>
    <t>St. 011</t>
    <phoneticPr fontId="3"/>
  </si>
  <si>
    <t>N-25</t>
    <phoneticPr fontId="3"/>
  </si>
  <si>
    <t>-</t>
    <phoneticPr fontId="3"/>
  </si>
  <si>
    <t>N</t>
    <phoneticPr fontId="3"/>
  </si>
  <si>
    <t>W</t>
    <phoneticPr fontId="3"/>
  </si>
  <si>
    <t>N-36</t>
    <phoneticPr fontId="3"/>
  </si>
  <si>
    <t>-</t>
    <phoneticPr fontId="3"/>
  </si>
  <si>
    <t>N</t>
    <phoneticPr fontId="3"/>
  </si>
  <si>
    <t>W</t>
    <phoneticPr fontId="3"/>
  </si>
  <si>
    <t>for JAMSTEC</t>
    <phoneticPr fontId="3"/>
  </si>
  <si>
    <t>for experiments</t>
    <phoneticPr fontId="3"/>
  </si>
  <si>
    <t>N-51</t>
    <phoneticPr fontId="3"/>
  </si>
  <si>
    <t>N-53</t>
    <phoneticPr fontId="3"/>
  </si>
  <si>
    <t>-</t>
    <phoneticPr fontId="3"/>
  </si>
  <si>
    <t>N</t>
    <phoneticPr fontId="3"/>
  </si>
  <si>
    <t>W</t>
    <phoneticPr fontId="3"/>
  </si>
  <si>
    <t>N-64</t>
    <phoneticPr fontId="3"/>
  </si>
  <si>
    <t>N-66</t>
    <phoneticPr fontId="3"/>
  </si>
  <si>
    <t>for JAMSTEC</t>
    <phoneticPr fontId="3"/>
  </si>
  <si>
    <t>for experiments</t>
    <phoneticPr fontId="3"/>
  </si>
  <si>
    <t>-</t>
    <phoneticPr fontId="3"/>
  </si>
  <si>
    <t>N</t>
    <phoneticPr fontId="3"/>
  </si>
  <si>
    <t>W</t>
    <phoneticPr fontId="3"/>
  </si>
  <si>
    <t>N-75</t>
    <phoneticPr fontId="3"/>
  </si>
  <si>
    <t>N-78</t>
    <phoneticPr fontId="3"/>
  </si>
  <si>
    <t>N-79</t>
    <phoneticPr fontId="3"/>
  </si>
  <si>
    <t>for JAMSTEC</t>
    <phoneticPr fontId="3"/>
  </si>
  <si>
    <t>N-80</t>
    <phoneticPr fontId="3"/>
  </si>
  <si>
    <t>N-85</t>
    <phoneticPr fontId="3"/>
  </si>
  <si>
    <t>1 September</t>
    <phoneticPr fontId="3"/>
  </si>
  <si>
    <t>N-87</t>
    <phoneticPr fontId="3"/>
  </si>
  <si>
    <t>St. 044</t>
    <phoneticPr fontId="3"/>
  </si>
  <si>
    <t>for experiments</t>
    <phoneticPr fontId="3"/>
  </si>
  <si>
    <t>St. 045</t>
    <phoneticPr fontId="3"/>
  </si>
  <si>
    <t>3 September</t>
    <phoneticPr fontId="3"/>
  </si>
  <si>
    <t>N-90</t>
    <phoneticPr fontId="3"/>
  </si>
  <si>
    <t>for JAMSTEC</t>
    <phoneticPr fontId="3"/>
  </si>
  <si>
    <t>N-92</t>
    <phoneticPr fontId="3"/>
  </si>
  <si>
    <t>N-93</t>
    <phoneticPr fontId="3"/>
  </si>
  <si>
    <t>N-94</t>
    <phoneticPr fontId="3"/>
  </si>
  <si>
    <t>for JAMSTEC</t>
    <phoneticPr fontId="3"/>
  </si>
  <si>
    <t>St. 049</t>
    <phoneticPr fontId="3"/>
  </si>
  <si>
    <t>N</t>
    <phoneticPr fontId="3"/>
  </si>
  <si>
    <t>N-97</t>
    <phoneticPr fontId="3"/>
  </si>
  <si>
    <t>N-99</t>
    <phoneticPr fontId="3"/>
  </si>
  <si>
    <t>N-101</t>
    <phoneticPr fontId="3"/>
  </si>
  <si>
    <t>N-102</t>
    <phoneticPr fontId="3"/>
  </si>
  <si>
    <t>N-103</t>
    <phoneticPr fontId="3"/>
  </si>
  <si>
    <t>St. 053</t>
    <phoneticPr fontId="3"/>
  </si>
  <si>
    <t>4 September</t>
    <phoneticPr fontId="3"/>
  </si>
  <si>
    <t>N-104</t>
    <phoneticPr fontId="3"/>
  </si>
  <si>
    <t>N-105</t>
    <phoneticPr fontId="3"/>
  </si>
  <si>
    <t>-</t>
    <phoneticPr fontId="3"/>
  </si>
  <si>
    <t>4 September</t>
    <phoneticPr fontId="3"/>
  </si>
  <si>
    <t>N-107</t>
    <phoneticPr fontId="3"/>
  </si>
  <si>
    <t>N-108</t>
    <phoneticPr fontId="3"/>
  </si>
  <si>
    <t>N-109</t>
    <phoneticPr fontId="3"/>
  </si>
  <si>
    <t>for experiments</t>
    <phoneticPr fontId="3"/>
  </si>
  <si>
    <t>St. 057</t>
    <phoneticPr fontId="3"/>
  </si>
  <si>
    <t>5 September</t>
    <phoneticPr fontId="3"/>
  </si>
  <si>
    <t>N-110</t>
    <phoneticPr fontId="3"/>
  </si>
  <si>
    <t>N-111</t>
    <phoneticPr fontId="3"/>
  </si>
  <si>
    <t>St. 058</t>
    <phoneticPr fontId="3"/>
  </si>
  <si>
    <t>N-112</t>
    <phoneticPr fontId="3"/>
  </si>
  <si>
    <t>N-113</t>
    <phoneticPr fontId="3"/>
  </si>
  <si>
    <t>N-114</t>
    <phoneticPr fontId="3"/>
  </si>
  <si>
    <t>St. 059</t>
    <phoneticPr fontId="3"/>
  </si>
  <si>
    <t>N-117</t>
    <phoneticPr fontId="3"/>
  </si>
  <si>
    <t>St. 068</t>
    <phoneticPr fontId="3"/>
  </si>
  <si>
    <t>7 September</t>
    <phoneticPr fontId="3"/>
  </si>
  <si>
    <t>N-120</t>
    <phoneticPr fontId="3"/>
  </si>
  <si>
    <t>N-121</t>
    <phoneticPr fontId="3"/>
  </si>
  <si>
    <t>St. 069</t>
    <phoneticPr fontId="3"/>
  </si>
  <si>
    <t>N-124</t>
    <phoneticPr fontId="3"/>
  </si>
  <si>
    <t>N-125</t>
    <phoneticPr fontId="3"/>
  </si>
  <si>
    <t>for JAMSTEC</t>
    <phoneticPr fontId="3"/>
  </si>
  <si>
    <t>St. 074</t>
    <phoneticPr fontId="3"/>
  </si>
  <si>
    <t>N-126</t>
    <phoneticPr fontId="3"/>
  </si>
  <si>
    <t>N-127</t>
    <phoneticPr fontId="3"/>
  </si>
  <si>
    <t>St. 076</t>
    <phoneticPr fontId="3"/>
  </si>
  <si>
    <t>N-128</t>
    <phoneticPr fontId="3"/>
  </si>
  <si>
    <t>N-129</t>
    <phoneticPr fontId="3"/>
  </si>
  <si>
    <t>St. 077</t>
    <phoneticPr fontId="3"/>
  </si>
  <si>
    <t>N-130</t>
    <phoneticPr fontId="3"/>
  </si>
  <si>
    <t>N-131</t>
    <phoneticPr fontId="3"/>
  </si>
  <si>
    <t>St. 079</t>
    <phoneticPr fontId="3"/>
  </si>
  <si>
    <t>11 September</t>
    <phoneticPr fontId="3"/>
  </si>
  <si>
    <t>N-132</t>
    <phoneticPr fontId="3"/>
  </si>
  <si>
    <t>N-133</t>
    <phoneticPr fontId="3"/>
  </si>
  <si>
    <t>W</t>
    <phoneticPr fontId="3"/>
  </si>
  <si>
    <t>N-134</t>
    <phoneticPr fontId="3"/>
  </si>
  <si>
    <t>N-135</t>
    <phoneticPr fontId="3"/>
  </si>
  <si>
    <t>N</t>
    <phoneticPr fontId="3"/>
  </si>
  <si>
    <t>N-136</t>
    <phoneticPr fontId="3"/>
  </si>
  <si>
    <t>N-137</t>
    <phoneticPr fontId="3"/>
  </si>
  <si>
    <t>N-138</t>
    <phoneticPr fontId="3"/>
  </si>
  <si>
    <t>for experiments</t>
    <phoneticPr fontId="3"/>
  </si>
  <si>
    <t>St. 083</t>
    <phoneticPr fontId="3"/>
  </si>
  <si>
    <t>12 September</t>
    <phoneticPr fontId="3"/>
  </si>
  <si>
    <t>N-140</t>
    <phoneticPr fontId="3"/>
  </si>
  <si>
    <t>St. 084</t>
    <phoneticPr fontId="3"/>
  </si>
  <si>
    <t>N-141</t>
    <phoneticPr fontId="3"/>
  </si>
  <si>
    <t>N-142</t>
    <phoneticPr fontId="3"/>
  </si>
  <si>
    <t>13 September</t>
    <phoneticPr fontId="3"/>
  </si>
  <si>
    <t>NAP</t>
    <phoneticPr fontId="3"/>
  </si>
  <si>
    <t>N-144</t>
    <phoneticPr fontId="3"/>
  </si>
  <si>
    <t>N-146</t>
    <phoneticPr fontId="3"/>
  </si>
  <si>
    <t>N-147</t>
    <phoneticPr fontId="3"/>
  </si>
  <si>
    <t>N-148</t>
    <phoneticPr fontId="3"/>
  </si>
  <si>
    <t>N-149</t>
    <phoneticPr fontId="3"/>
  </si>
  <si>
    <t>Zodiac</t>
    <phoneticPr fontId="3"/>
  </si>
  <si>
    <t>N-150</t>
    <phoneticPr fontId="3"/>
  </si>
  <si>
    <t>-</t>
    <phoneticPr fontId="3"/>
  </si>
  <si>
    <t>St. 091</t>
    <phoneticPr fontId="3"/>
  </si>
  <si>
    <t>N</t>
    <phoneticPr fontId="3"/>
  </si>
  <si>
    <t>W</t>
    <phoneticPr fontId="3"/>
  </si>
  <si>
    <t>N-152</t>
    <phoneticPr fontId="3"/>
  </si>
  <si>
    <t>for JAMSTEC</t>
    <phoneticPr fontId="3"/>
  </si>
  <si>
    <t>for experiments</t>
    <phoneticPr fontId="3"/>
  </si>
  <si>
    <t>St. 092</t>
    <phoneticPr fontId="3"/>
  </si>
  <si>
    <t>16 September</t>
    <phoneticPr fontId="3"/>
  </si>
  <si>
    <t>St. 093</t>
    <phoneticPr fontId="3"/>
  </si>
  <si>
    <t>N-155</t>
    <phoneticPr fontId="3"/>
  </si>
  <si>
    <t>St. 095</t>
    <phoneticPr fontId="3"/>
  </si>
  <si>
    <t>N-158</t>
    <phoneticPr fontId="3"/>
  </si>
  <si>
    <t>-</t>
    <phoneticPr fontId="3"/>
  </si>
  <si>
    <t>W</t>
    <phoneticPr fontId="3"/>
  </si>
  <si>
    <t>-</t>
    <phoneticPr fontId="3"/>
  </si>
  <si>
    <t>St. 098</t>
    <phoneticPr fontId="3"/>
  </si>
  <si>
    <t>N</t>
    <phoneticPr fontId="3"/>
  </si>
  <si>
    <t>W</t>
    <phoneticPr fontId="3"/>
  </si>
  <si>
    <t>17 September</t>
    <phoneticPr fontId="3"/>
  </si>
  <si>
    <t>St. 101</t>
    <phoneticPr fontId="3"/>
  </si>
  <si>
    <t>St. 103</t>
    <phoneticPr fontId="3"/>
  </si>
  <si>
    <t>19 September</t>
    <phoneticPr fontId="3"/>
  </si>
  <si>
    <t>St. 106</t>
    <phoneticPr fontId="3"/>
  </si>
  <si>
    <t>N</t>
    <phoneticPr fontId="3"/>
  </si>
  <si>
    <t>W</t>
    <phoneticPr fontId="3"/>
  </si>
  <si>
    <t>St. 108</t>
    <phoneticPr fontId="3"/>
  </si>
  <si>
    <t>St. 109</t>
    <phoneticPr fontId="3"/>
  </si>
  <si>
    <r>
      <t>filtered (m</t>
    </r>
    <r>
      <rPr>
        <b/>
        <vertAlign val="superscript"/>
        <sz val="10"/>
        <rFont val="Times New Roman"/>
      </rPr>
      <t>3</t>
    </r>
    <r>
      <rPr>
        <b/>
        <sz val="10"/>
        <rFont val="Times New Roman"/>
      </rPr>
      <t>)</t>
    </r>
  </si>
  <si>
    <r>
      <t>1000 m</t>
    </r>
    <r>
      <rPr>
        <b/>
        <vertAlign val="superscript"/>
        <sz val="10"/>
        <rFont val="Times New Roman"/>
      </rPr>
      <t>3</t>
    </r>
  </si>
  <si>
    <r>
      <t>(μm</t>
    </r>
    <r>
      <rPr>
        <b/>
        <sz val="10"/>
        <rFont val="ＭＳ Ｐゴシック"/>
        <charset val="128"/>
      </rPr>
      <t>）</t>
    </r>
    <phoneticPr fontId="3"/>
  </si>
  <si>
    <t>B-01</t>
    <phoneticPr fontId="3"/>
  </si>
  <si>
    <t>MR17402</t>
  </si>
  <si>
    <t>1)</t>
    <phoneticPr fontId="2"/>
  </si>
  <si>
    <t>B-03</t>
  </si>
  <si>
    <t>MR17403</t>
  </si>
  <si>
    <t>B-04</t>
  </si>
  <si>
    <t>MR17404</t>
  </si>
  <si>
    <t>B-05</t>
  </si>
  <si>
    <t>MR17405</t>
  </si>
  <si>
    <t>2)</t>
    <phoneticPr fontId="2"/>
  </si>
  <si>
    <t>B-06</t>
  </si>
  <si>
    <t>MR17406</t>
  </si>
  <si>
    <t>B-07</t>
  </si>
  <si>
    <t>MR17407</t>
  </si>
  <si>
    <t>1)</t>
    <phoneticPr fontId="2"/>
  </si>
  <si>
    <t>B-08</t>
  </si>
  <si>
    <t>MR17408</t>
  </si>
  <si>
    <t>B-09</t>
  </si>
  <si>
    <t>MR17409</t>
  </si>
  <si>
    <t>B-10</t>
  </si>
  <si>
    <t>MR17410</t>
  </si>
  <si>
    <t>B-11</t>
  </si>
  <si>
    <t>MR17411</t>
  </si>
  <si>
    <t>B-12</t>
  </si>
  <si>
    <t>MR17412</t>
  </si>
  <si>
    <t>N</t>
    <phoneticPr fontId="3"/>
  </si>
  <si>
    <t>B-13</t>
  </si>
  <si>
    <t>MR17413</t>
  </si>
  <si>
    <t>B-14</t>
  </si>
  <si>
    <t>MR17414</t>
  </si>
  <si>
    <t>B-15</t>
  </si>
  <si>
    <t>MR17415</t>
  </si>
  <si>
    <t>B-16</t>
  </si>
  <si>
    <t>MR17416</t>
  </si>
  <si>
    <t>B-17</t>
  </si>
  <si>
    <t>MR17417</t>
  </si>
  <si>
    <t>B-18</t>
  </si>
  <si>
    <t>MR17418</t>
  </si>
  <si>
    <t>N</t>
    <phoneticPr fontId="3"/>
  </si>
  <si>
    <t>W</t>
    <phoneticPr fontId="3"/>
  </si>
  <si>
    <t>B-19</t>
  </si>
  <si>
    <t>MR17419</t>
  </si>
  <si>
    <t>B-20</t>
  </si>
  <si>
    <t>MR17420</t>
  </si>
  <si>
    <t>B-21</t>
  </si>
  <si>
    <t>MR17421</t>
  </si>
  <si>
    <t>B-22</t>
  </si>
  <si>
    <t>MR17422</t>
  </si>
  <si>
    <t>B-23</t>
  </si>
  <si>
    <t>MR17423</t>
  </si>
  <si>
    <t>B-24</t>
  </si>
  <si>
    <t>MR17424</t>
  </si>
  <si>
    <t>St. 037</t>
    <phoneticPr fontId="3"/>
  </si>
  <si>
    <t>B-25</t>
  </si>
  <si>
    <t>MR17425</t>
  </si>
  <si>
    <t>B-26</t>
  </si>
  <si>
    <t>MR17426</t>
  </si>
  <si>
    <t>B-27</t>
  </si>
  <si>
    <t>MR17427</t>
  </si>
  <si>
    <t>B-28</t>
  </si>
  <si>
    <t>MR17428</t>
  </si>
  <si>
    <t>B-29</t>
  </si>
  <si>
    <t>MR17429</t>
  </si>
  <si>
    <t>B-30</t>
  </si>
  <si>
    <t>MR17430</t>
  </si>
  <si>
    <t>B-31</t>
  </si>
  <si>
    <t>MR17431</t>
  </si>
  <si>
    <t>B-32</t>
  </si>
  <si>
    <t>MR17432</t>
  </si>
  <si>
    <t>B-33</t>
  </si>
  <si>
    <t>MR17433</t>
  </si>
  <si>
    <t>B-34</t>
  </si>
  <si>
    <t>MR17434</t>
  </si>
  <si>
    <t>B-35</t>
  </si>
  <si>
    <t>MR17435</t>
  </si>
  <si>
    <t>B-36</t>
  </si>
  <si>
    <t>MR17436</t>
  </si>
  <si>
    <t>W</t>
    <phoneticPr fontId="3"/>
  </si>
  <si>
    <t>B-37</t>
  </si>
  <si>
    <t>MR17437</t>
  </si>
  <si>
    <t>B-38</t>
  </si>
  <si>
    <t>MR17438</t>
  </si>
  <si>
    <t>B-39</t>
  </si>
  <si>
    <t>MR17439</t>
  </si>
  <si>
    <t>B-40</t>
  </si>
  <si>
    <t>MR17440</t>
  </si>
  <si>
    <t>B-41</t>
  </si>
  <si>
    <t>MR17441</t>
  </si>
  <si>
    <t>B-42</t>
  </si>
  <si>
    <t>MR17442</t>
  </si>
  <si>
    <t>B-43</t>
  </si>
  <si>
    <t>MR17443</t>
  </si>
  <si>
    <t>B-44</t>
  </si>
  <si>
    <t>MR17444</t>
  </si>
  <si>
    <t>B-45</t>
  </si>
  <si>
    <t>MR17445</t>
  </si>
  <si>
    <t>B-46</t>
  </si>
  <si>
    <t>MR17446</t>
  </si>
  <si>
    <t>B-47</t>
  </si>
  <si>
    <t>MR17447</t>
  </si>
  <si>
    <t>B-48</t>
  </si>
  <si>
    <t>MR17448</t>
  </si>
  <si>
    <t>B-49</t>
  </si>
  <si>
    <t>MR17449</t>
  </si>
  <si>
    <t>B-50</t>
  </si>
  <si>
    <t>MR17450</t>
  </si>
  <si>
    <t>B-51</t>
  </si>
  <si>
    <t>MR17451</t>
  </si>
  <si>
    <t>B-52</t>
  </si>
  <si>
    <t>MR17452</t>
  </si>
  <si>
    <t>B-53</t>
  </si>
  <si>
    <t>MR17453</t>
  </si>
  <si>
    <t>4)</t>
    <phoneticPr fontId="2"/>
  </si>
  <si>
    <t>B-54</t>
  </si>
  <si>
    <t>MR17454</t>
  </si>
  <si>
    <t>St. 083</t>
    <phoneticPr fontId="3"/>
  </si>
  <si>
    <t>B-55</t>
  </si>
  <si>
    <t>MR17455</t>
  </si>
  <si>
    <t>3,4)</t>
    <phoneticPr fontId="2"/>
  </si>
  <si>
    <t>B-56</t>
  </si>
  <si>
    <t>MR17456</t>
  </si>
  <si>
    <t>B-57</t>
  </si>
  <si>
    <t>MR17457</t>
  </si>
  <si>
    <t>B-58</t>
  </si>
  <si>
    <t>MR17458</t>
  </si>
  <si>
    <t>St. 085</t>
    <phoneticPr fontId="3"/>
  </si>
  <si>
    <t>B-59</t>
  </si>
  <si>
    <t>MR17459</t>
  </si>
  <si>
    <t>B-60</t>
  </si>
  <si>
    <t>MR17460</t>
  </si>
  <si>
    <t>St. 087</t>
    <phoneticPr fontId="3"/>
  </si>
  <si>
    <t>B-61</t>
  </si>
  <si>
    <t>MR17461</t>
  </si>
  <si>
    <t>B-62</t>
  </si>
  <si>
    <t>MR17462</t>
  </si>
  <si>
    <t>St. 089</t>
    <phoneticPr fontId="3"/>
  </si>
  <si>
    <t>B-63</t>
  </si>
  <si>
    <t>MR17463</t>
  </si>
  <si>
    <t>B-64</t>
  </si>
  <si>
    <t>MR17464</t>
  </si>
  <si>
    <t>B-65</t>
  </si>
  <si>
    <t>MR17465</t>
  </si>
  <si>
    <t>B-66</t>
  </si>
  <si>
    <t>MR17466</t>
  </si>
  <si>
    <t>St. 095</t>
    <phoneticPr fontId="3"/>
  </si>
  <si>
    <t>B-67</t>
  </si>
  <si>
    <t>MR17467</t>
  </si>
  <si>
    <t>B-68</t>
  </si>
  <si>
    <t>MR17468</t>
  </si>
  <si>
    <t>B-69</t>
  </si>
  <si>
    <t>MR17469</t>
  </si>
  <si>
    <t>B-70</t>
  </si>
  <si>
    <t>MR17470</t>
  </si>
  <si>
    <t>B-71</t>
  </si>
  <si>
    <t>MR17471</t>
  </si>
  <si>
    <t>B-72</t>
  </si>
  <si>
    <t>MR17472</t>
  </si>
  <si>
    <t>St. 098</t>
    <phoneticPr fontId="3"/>
  </si>
  <si>
    <t>B-73</t>
  </si>
  <si>
    <t>MR17473</t>
  </si>
  <si>
    <t>B-74</t>
  </si>
  <si>
    <t>MR17474</t>
  </si>
  <si>
    <t>St. 099</t>
    <phoneticPr fontId="3"/>
  </si>
  <si>
    <t>B-75</t>
  </si>
  <si>
    <t>MR17475</t>
  </si>
  <si>
    <t>B-76</t>
  </si>
  <si>
    <t>MR17476</t>
  </si>
  <si>
    <t>St. 102</t>
    <phoneticPr fontId="3"/>
  </si>
  <si>
    <t>2)</t>
    <phoneticPr fontId="2"/>
  </si>
  <si>
    <t>B-77</t>
  </si>
  <si>
    <t>MR17477</t>
  </si>
  <si>
    <t>B-78</t>
  </si>
  <si>
    <t>MR17478</t>
  </si>
  <si>
    <t>B-79</t>
  </si>
  <si>
    <t>MR17479</t>
  </si>
  <si>
    <t>B-80</t>
  </si>
  <si>
    <t>MR17480</t>
  </si>
  <si>
    <t>B-81</t>
  </si>
  <si>
    <t>MR17481</t>
  </si>
  <si>
    <t>B-82</t>
  </si>
  <si>
    <t>MR17482</t>
  </si>
  <si>
    <t>19 September</t>
    <phoneticPr fontId="3"/>
  </si>
  <si>
    <t>B-83</t>
  </si>
  <si>
    <t>MR17483</t>
  </si>
  <si>
    <t>B-84</t>
  </si>
  <si>
    <t>MR17484</t>
  </si>
  <si>
    <t>B-85</t>
  </si>
  <si>
    <t>MR17485</t>
  </si>
  <si>
    <t>B-86</t>
  </si>
  <si>
    <t>MR17486</t>
  </si>
  <si>
    <t>B-87</t>
  </si>
  <si>
    <t>MR17487</t>
  </si>
  <si>
    <t>B-88</t>
  </si>
  <si>
    <t>MR17488</t>
  </si>
  <si>
    <t>B-89</t>
  </si>
  <si>
    <t>MR17489</t>
  </si>
  <si>
    <t>B-90</t>
  </si>
  <si>
    <t>MR17490</t>
  </si>
  <si>
    <t>B-91</t>
  </si>
  <si>
    <t>MR17491</t>
  </si>
  <si>
    <t>B-92</t>
  </si>
  <si>
    <t>MR17492</t>
  </si>
  <si>
    <t>Smaple</t>
    <phoneticPr fontId="3"/>
  </si>
  <si>
    <t>No</t>
    <phoneticPr fontId="3"/>
  </si>
  <si>
    <t>St. 002</t>
    <phoneticPr fontId="3"/>
  </si>
  <si>
    <t>MR17401</t>
    <phoneticPr fontId="2"/>
  </si>
  <si>
    <t>B-02</t>
    <phoneticPr fontId="3"/>
  </si>
  <si>
    <t>St. 005</t>
    <phoneticPr fontId="3"/>
  </si>
  <si>
    <t>1)</t>
    <phoneticPr fontId="2"/>
  </si>
  <si>
    <t>St. 010</t>
    <phoneticPr fontId="3"/>
  </si>
  <si>
    <t>St. 013</t>
    <phoneticPr fontId="3"/>
  </si>
  <si>
    <t>St. 016</t>
    <phoneticPr fontId="3"/>
  </si>
  <si>
    <t>29 August</t>
    <phoneticPr fontId="3"/>
  </si>
  <si>
    <t>St. 018</t>
    <phoneticPr fontId="3"/>
  </si>
  <si>
    <t>St. 034</t>
    <phoneticPr fontId="3"/>
  </si>
  <si>
    <t>St. 039</t>
    <phoneticPr fontId="3"/>
  </si>
  <si>
    <t>1 September</t>
    <phoneticPr fontId="3"/>
  </si>
  <si>
    <t>St. 044</t>
    <phoneticPr fontId="3"/>
  </si>
  <si>
    <t>St. 045</t>
    <phoneticPr fontId="3"/>
  </si>
  <si>
    <t>St. 046</t>
    <phoneticPr fontId="3"/>
  </si>
  <si>
    <t>St. 049</t>
    <phoneticPr fontId="3"/>
  </si>
  <si>
    <t>St. 051</t>
    <phoneticPr fontId="3"/>
  </si>
  <si>
    <t>3 September</t>
    <phoneticPr fontId="3"/>
  </si>
  <si>
    <t>St. 052</t>
    <phoneticPr fontId="3"/>
  </si>
  <si>
    <t>St. 057</t>
    <phoneticPr fontId="3"/>
  </si>
  <si>
    <t>St. 060</t>
    <phoneticPr fontId="3"/>
  </si>
  <si>
    <t>St. 068</t>
    <phoneticPr fontId="3"/>
  </si>
  <si>
    <t>7 September</t>
    <phoneticPr fontId="3"/>
  </si>
  <si>
    <t>8 September</t>
    <phoneticPr fontId="3"/>
  </si>
  <si>
    <t>St. 074</t>
    <phoneticPr fontId="3"/>
  </si>
  <si>
    <t>St. 077</t>
    <phoneticPr fontId="3"/>
  </si>
  <si>
    <t>3,4)</t>
    <phoneticPr fontId="2"/>
  </si>
  <si>
    <t>5)</t>
    <phoneticPr fontId="2"/>
  </si>
  <si>
    <t>St. 084</t>
    <phoneticPr fontId="3"/>
  </si>
  <si>
    <t>St. 093</t>
    <phoneticPr fontId="3"/>
  </si>
  <si>
    <t>St. 096</t>
    <phoneticPr fontId="3"/>
  </si>
  <si>
    <t>St. 097</t>
    <phoneticPr fontId="3"/>
  </si>
  <si>
    <t>18 September</t>
    <phoneticPr fontId="3"/>
  </si>
  <si>
    <t>19 September</t>
    <phoneticPr fontId="3"/>
  </si>
  <si>
    <t>St. 104</t>
    <phoneticPr fontId="3"/>
  </si>
  <si>
    <t>St. 106</t>
    <phoneticPr fontId="3"/>
  </si>
  <si>
    <t>St. 107</t>
    <phoneticPr fontId="3"/>
  </si>
  <si>
    <t>St. 108</t>
    <phoneticPr fontId="3"/>
  </si>
  <si>
    <t>St. 109</t>
    <phoneticPr fontId="3"/>
  </si>
  <si>
    <t>20 September</t>
    <phoneticPr fontId="3"/>
  </si>
  <si>
    <r>
      <t>(μm</t>
    </r>
    <r>
      <rPr>
        <b/>
        <sz val="10"/>
        <rFont val="ＭＳ Ｐゴシック"/>
        <charset val="128"/>
      </rPr>
      <t>）</t>
    </r>
    <phoneticPr fontId="3"/>
  </si>
  <si>
    <t>1) Sample bottles were broken in transportation under bad weather</t>
    <phoneticPr fontId="2"/>
  </si>
  <si>
    <t>5) Crab zoea abundant</t>
    <phoneticPr fontId="2"/>
  </si>
  <si>
    <t>2) Exclusively phytoplankton</t>
    <phoneticPr fontId="2"/>
  </si>
  <si>
    <t>3) Remove large medusae from wet weight measurement</t>
    <phoneticPr fontId="2"/>
  </si>
  <si>
    <t>4) Including some fragments of medusae</t>
    <phoneticPr fontId="2"/>
  </si>
  <si>
    <t>Depth：55 m</t>
    <phoneticPr fontId="3"/>
  </si>
  <si>
    <t>Depth：53 m</t>
    <phoneticPr fontId="3"/>
  </si>
  <si>
    <t>Depth：59 m</t>
    <phoneticPr fontId="3"/>
  </si>
  <si>
    <t>Depth：51.9 m</t>
    <phoneticPr fontId="3"/>
  </si>
  <si>
    <t>Depth：45 m</t>
    <phoneticPr fontId="3"/>
  </si>
  <si>
    <t>Depth：51.8 m</t>
    <phoneticPr fontId="3"/>
  </si>
  <si>
    <t>Depth：51.7 m</t>
    <phoneticPr fontId="3"/>
  </si>
  <si>
    <t>Depth：50.5 m</t>
    <phoneticPr fontId="3"/>
  </si>
  <si>
    <t>Depth：65 m</t>
    <phoneticPr fontId="3"/>
  </si>
  <si>
    <t>Depth：121m</t>
    <phoneticPr fontId="3"/>
  </si>
  <si>
    <t>Depth：49m</t>
    <phoneticPr fontId="3"/>
  </si>
  <si>
    <t>Depth：82m</t>
    <phoneticPr fontId="3"/>
  </si>
  <si>
    <t>Depth：281m</t>
    <phoneticPr fontId="3"/>
  </si>
  <si>
    <t>Depth：39m</t>
    <phoneticPr fontId="3"/>
  </si>
  <si>
    <t>Depth：1960m</t>
    <phoneticPr fontId="3"/>
  </si>
  <si>
    <t>Depth：1915 m</t>
    <phoneticPr fontId="3"/>
  </si>
  <si>
    <t>Depth：1910 m</t>
    <phoneticPr fontId="3"/>
  </si>
  <si>
    <t>Depth：134 m</t>
    <phoneticPr fontId="3"/>
  </si>
  <si>
    <t>Depth：77 m</t>
    <phoneticPr fontId="3"/>
  </si>
  <si>
    <t>Depth：223 m</t>
    <phoneticPr fontId="3"/>
  </si>
  <si>
    <t>Depth：705 m</t>
    <phoneticPr fontId="3"/>
  </si>
  <si>
    <t>Depth：985 m</t>
    <phoneticPr fontId="3"/>
  </si>
  <si>
    <t>Depth：78 m</t>
    <phoneticPr fontId="3"/>
  </si>
  <si>
    <t>Depth：1690 m</t>
    <phoneticPr fontId="3"/>
  </si>
  <si>
    <t>Depth：3858 m</t>
    <phoneticPr fontId="3"/>
  </si>
  <si>
    <t>Depth：372 m</t>
    <phoneticPr fontId="3"/>
  </si>
  <si>
    <t>Depth：201 m</t>
    <phoneticPr fontId="3"/>
  </si>
  <si>
    <t>Depth：49 m</t>
    <phoneticPr fontId="3"/>
  </si>
  <si>
    <t>Depth：45 m</t>
    <phoneticPr fontId="3"/>
  </si>
  <si>
    <t>Depth：1685 m</t>
    <phoneticPr fontId="3"/>
  </si>
  <si>
    <t>Depth：550 m</t>
    <phoneticPr fontId="3"/>
  </si>
  <si>
    <t>Depth：762 m</t>
    <phoneticPr fontId="3"/>
  </si>
  <si>
    <t>Depth：231 m</t>
    <phoneticPr fontId="3"/>
  </si>
  <si>
    <t>Depth：189 m</t>
    <phoneticPr fontId="3"/>
  </si>
  <si>
    <t>Depth：62 m</t>
    <phoneticPr fontId="3"/>
  </si>
  <si>
    <t>Depth：59 m</t>
    <phoneticPr fontId="3"/>
  </si>
  <si>
    <t>Depth：59.2 m</t>
    <phoneticPr fontId="3"/>
  </si>
  <si>
    <t>Depth：52 m</t>
    <phoneticPr fontId="3"/>
  </si>
  <si>
    <t>Depth：48 m</t>
    <phoneticPr fontId="3"/>
  </si>
  <si>
    <t>Depth：50.4 m</t>
    <phoneticPr fontId="3"/>
  </si>
  <si>
    <t>Depth：42 m</t>
    <phoneticPr fontId="3"/>
  </si>
  <si>
    <t>Depth：56 m</t>
    <phoneticPr fontId="3"/>
  </si>
  <si>
    <t>Depth：50 m</t>
    <phoneticPr fontId="3"/>
  </si>
  <si>
    <t>Depth：54.0 m</t>
    <phoneticPr fontId="3"/>
  </si>
  <si>
    <t>Depth：51.0 m</t>
    <phoneticPr fontId="3"/>
  </si>
  <si>
    <t>Depth recorder：38.5 m</t>
    <phoneticPr fontId="3"/>
  </si>
  <si>
    <t>Depth recorder：40.2 m</t>
    <phoneticPr fontId="3"/>
  </si>
  <si>
    <t>Depth recorder：54.9 m</t>
    <phoneticPr fontId="3"/>
  </si>
  <si>
    <t>Depth recorder：39.9 m</t>
    <phoneticPr fontId="3"/>
  </si>
  <si>
    <t>Depth recorder：35.0 m</t>
    <phoneticPr fontId="3"/>
  </si>
  <si>
    <t>Depth recorder：40.5 m</t>
    <phoneticPr fontId="3"/>
  </si>
  <si>
    <t>Depth recorder：41 m</t>
    <phoneticPr fontId="3"/>
  </si>
  <si>
    <t>Depth recorder：49 m</t>
    <phoneticPr fontId="3"/>
  </si>
  <si>
    <t>Depth recorder：91 m</t>
    <phoneticPr fontId="3"/>
  </si>
  <si>
    <t>Depth recorder：46.3 m</t>
    <phoneticPr fontId="3"/>
  </si>
  <si>
    <t>Depth recorder：62.1 m</t>
    <phoneticPr fontId="3"/>
  </si>
  <si>
    <t>Depth recorder：173.8 m</t>
    <phoneticPr fontId="3"/>
  </si>
  <si>
    <t>Depth recorder：28.3 m</t>
    <phoneticPr fontId="3"/>
  </si>
  <si>
    <t>Depth recorder：201.6 m</t>
    <phoneticPr fontId="3"/>
  </si>
  <si>
    <t>Depth recorder：226.9 m</t>
    <phoneticPr fontId="3"/>
  </si>
  <si>
    <t>Depth recorder：236 m</t>
    <phoneticPr fontId="3"/>
  </si>
  <si>
    <t>Depth recorder：102.3 m</t>
    <phoneticPr fontId="3"/>
  </si>
  <si>
    <t>Depth recorder：56.1 m</t>
    <phoneticPr fontId="3"/>
  </si>
  <si>
    <t>Depth recorder：192.7 m</t>
    <phoneticPr fontId="3"/>
  </si>
  <si>
    <t>Depth recorder：225.3 m</t>
    <phoneticPr fontId="3"/>
  </si>
  <si>
    <t>Depth recorder：215.9 m</t>
    <phoneticPr fontId="3"/>
  </si>
  <si>
    <t>Depth recorder：54.4 m</t>
    <phoneticPr fontId="3"/>
  </si>
  <si>
    <t>Depth recorder：201.2 m</t>
    <phoneticPr fontId="3"/>
  </si>
  <si>
    <t>Depth recorder：187.2 m</t>
    <phoneticPr fontId="3"/>
  </si>
  <si>
    <t>Depth recorder：263.8 m</t>
    <phoneticPr fontId="3"/>
  </si>
  <si>
    <t>Depth recorder：163.3 m</t>
    <phoneticPr fontId="3"/>
  </si>
  <si>
    <t>Depth recorder：30.3 m</t>
    <phoneticPr fontId="3"/>
  </si>
  <si>
    <t>Depth recorder：37.3 m</t>
    <phoneticPr fontId="3"/>
  </si>
  <si>
    <t>Depth recorder：184.1 m</t>
    <phoneticPr fontId="3"/>
  </si>
  <si>
    <t>Depth recorder：212.3 m</t>
    <phoneticPr fontId="3"/>
  </si>
  <si>
    <t>Depth recorder：217.9 m</t>
    <phoneticPr fontId="3"/>
  </si>
  <si>
    <t>Depth recorder：180.5 m</t>
    <phoneticPr fontId="3"/>
  </si>
  <si>
    <t>Depth recorder：169.8 m</t>
    <phoneticPr fontId="3"/>
  </si>
  <si>
    <t>Depth recorder：53.0 m</t>
    <phoneticPr fontId="3"/>
  </si>
  <si>
    <t>Depth recorder：44.9 m</t>
    <phoneticPr fontId="3"/>
  </si>
  <si>
    <t>Depth recorder：47.1 m</t>
    <phoneticPr fontId="3"/>
  </si>
  <si>
    <t>Depth recorder：50.3 m</t>
    <phoneticPr fontId="3"/>
  </si>
  <si>
    <t>Depth recorder：44.0 m</t>
    <phoneticPr fontId="3"/>
  </si>
  <si>
    <t>Depth recorder：45.9 m</t>
    <phoneticPr fontId="3"/>
  </si>
  <si>
    <t>Depth recorder：34.4 m</t>
    <phoneticPr fontId="3"/>
  </si>
  <si>
    <t>Depth recorder：29.2 m</t>
    <phoneticPr fontId="3"/>
  </si>
  <si>
    <t>Depth recorder：34.8 m</t>
    <phoneticPr fontId="3"/>
  </si>
  <si>
    <t>Depth recorder：35.1 m</t>
    <phoneticPr fontId="3"/>
  </si>
  <si>
    <t>Depth recorder：45.4 m</t>
    <phoneticPr fontId="3"/>
  </si>
  <si>
    <t>Depth recorder：42.1 m</t>
    <phoneticPr fontId="3"/>
  </si>
  <si>
    <t>Table 2.  Data on plankton collected by obliquw tow with BONGO net.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</si>
</sst>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\O\S0"/>
    <numFmt numFmtId="177" formatCode="mmmm\,\ d"/>
    <numFmt numFmtId="178" formatCode="0_);[Red]\(0\)"/>
    <numFmt numFmtId="179" formatCode="0.00_);[Red]\(0.00\)"/>
    <numFmt numFmtId="180" formatCode="0.0"/>
    <numFmt numFmtId="181" formatCode="0_);\(0\)"/>
    <numFmt numFmtId="182" formatCode="0_ "/>
    <numFmt numFmtId="183" formatCode="0####"/>
    <numFmt numFmtId="184" formatCode="0.0_);[Red]\(0.0\)"/>
  </numFmts>
  <fonts count="10" x14ac:knownFonts="1">
    <font>
      <sz val="12"/>
      <color theme="1"/>
      <name val="ＭＳ Ｐゴシック"/>
      <family val="2"/>
      <charset val="128"/>
      <scheme val="minor"/>
    </font>
    <font>
      <b/>
      <sz val="9"/>
      <name val="Times New Roman"/>
    </font>
    <font>
      <sz val="6"/>
      <name val="ＭＳ Ｐゴシック"/>
      <family val="2"/>
      <charset val="128"/>
      <scheme val="minor"/>
    </font>
    <font>
      <sz val="6"/>
      <name val="Osaka"/>
      <family val="3"/>
      <charset val="128"/>
    </font>
    <font>
      <b/>
      <sz val="10"/>
      <name val="Times New Roman"/>
    </font>
    <font>
      <b/>
      <sz val="10"/>
      <color indexed="8"/>
      <name val="Times New Roman"/>
    </font>
    <font>
      <b/>
      <sz val="10"/>
      <name val="ＭＳ Ｐゴシック"/>
      <charset val="128"/>
    </font>
    <font>
      <b/>
      <vertAlign val="superscript"/>
      <sz val="10"/>
      <name val="Times New Roman"/>
    </font>
    <font>
      <b/>
      <sz val="10"/>
      <color rgb="FF000000"/>
      <name val="Times New Roman"/>
    </font>
    <font>
      <b/>
      <sz val="10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Border="1" applyAlignment="1">
      <alignment horizontal="left" vertical="top"/>
    </xf>
    <xf numFmtId="176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77" fontId="4" fillId="0" borderId="0" xfId="0" applyNumberFormat="1" applyFont="1" applyBorder="1" applyAlignment="1">
      <alignment horizontal="left"/>
    </xf>
    <xf numFmtId="20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178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179" fontId="4" fillId="0" borderId="0" xfId="0" applyNumberFormat="1" applyFont="1" applyAlignment="1">
      <alignment horizontal="center"/>
    </xf>
    <xf numFmtId="2" fontId="4" fillId="0" borderId="0" xfId="0" applyNumberFormat="1" applyFont="1" applyFill="1" applyAlignment="1">
      <alignment horizontal="left"/>
    </xf>
    <xf numFmtId="180" fontId="4" fillId="0" borderId="0" xfId="0" applyNumberFormat="1" applyFont="1" applyAlignment="1">
      <alignment horizontal="left"/>
    </xf>
    <xf numFmtId="181" fontId="4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/>
    <xf numFmtId="176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77" fontId="4" fillId="0" borderId="1" xfId="0" applyNumberFormat="1" applyFont="1" applyBorder="1" applyAlignment="1">
      <alignment horizontal="left"/>
    </xf>
    <xf numFmtId="20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178" fontId="4" fillId="0" borderId="1" xfId="0" applyNumberFormat="1" applyFont="1" applyBorder="1" applyAlignment="1">
      <alignment horizontal="center"/>
    </xf>
    <xf numFmtId="179" fontId="4" fillId="0" borderId="1" xfId="0" applyNumberFormat="1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left"/>
    </xf>
    <xf numFmtId="180" fontId="4" fillId="0" borderId="1" xfId="0" applyNumberFormat="1" applyFont="1" applyBorder="1" applyAlignment="1">
      <alignment horizontal="left"/>
    </xf>
    <xf numFmtId="181" fontId="4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176" fontId="4" fillId="0" borderId="0" xfId="0" applyNumberFormat="1" applyFont="1" applyAlignment="1">
      <alignment horizontal="left"/>
    </xf>
    <xf numFmtId="177" fontId="4" fillId="0" borderId="0" xfId="0" applyNumberFormat="1" applyFont="1" applyAlignment="1">
      <alignment horizontal="left"/>
    </xf>
    <xf numFmtId="20" fontId="4" fillId="0" borderId="0" xfId="0" applyNumberFormat="1" applyFont="1" applyAlignment="1">
      <alignment horizontal="left"/>
    </xf>
    <xf numFmtId="0" fontId="5" fillId="0" borderId="2" xfId="0" applyFont="1" applyBorder="1" applyAlignment="1">
      <alignment horizontal="left"/>
    </xf>
    <xf numFmtId="0" fontId="4" fillId="0" borderId="2" xfId="0" applyFont="1" applyBorder="1"/>
    <xf numFmtId="2" fontId="4" fillId="0" borderId="0" xfId="0" applyNumberFormat="1" applyFont="1" applyAlignment="1">
      <alignment horizontal="left"/>
    </xf>
    <xf numFmtId="0" fontId="4" fillId="0" borderId="1" xfId="0" applyFont="1" applyBorder="1"/>
    <xf numFmtId="0" fontId="4" fillId="0" borderId="0" xfId="0" applyFont="1" applyAlignment="1">
      <alignment horizontal="right"/>
    </xf>
    <xf numFmtId="49" fontId="4" fillId="0" borderId="0" xfId="0" applyNumberFormat="1" applyFont="1" applyBorder="1" applyAlignment="1">
      <alignment horizontal="left"/>
    </xf>
    <xf numFmtId="1" fontId="4" fillId="0" borderId="0" xfId="0" applyNumberFormat="1" applyFont="1" applyAlignment="1">
      <alignment horizontal="center"/>
    </xf>
    <xf numFmtId="178" fontId="4" fillId="0" borderId="0" xfId="0" applyNumberFormat="1" applyFont="1" applyBorder="1" applyAlignment="1">
      <alignment horizontal="center"/>
    </xf>
    <xf numFmtId="182" fontId="4" fillId="0" borderId="0" xfId="0" applyNumberFormat="1" applyFont="1" applyAlignment="1">
      <alignment horizontal="left"/>
    </xf>
    <xf numFmtId="180" fontId="4" fillId="0" borderId="0" xfId="0" applyNumberFormat="1" applyFont="1" applyAlignment="1">
      <alignment horizontal="left" vertical="top"/>
    </xf>
    <xf numFmtId="2" fontId="4" fillId="0" borderId="0" xfId="0" applyNumberFormat="1" applyFont="1" applyFill="1" applyAlignment="1">
      <alignment horizontal="left" vertical="top"/>
    </xf>
    <xf numFmtId="0" fontId="4" fillId="0" borderId="0" xfId="0" applyFont="1" applyAlignment="1">
      <alignment horizontal="left" vertical="top"/>
    </xf>
    <xf numFmtId="178" fontId="4" fillId="0" borderId="0" xfId="0" applyNumberFormat="1" applyFont="1" applyAlignment="1">
      <alignment horizontal="left" vertical="top"/>
    </xf>
    <xf numFmtId="183" fontId="5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/>
    </xf>
    <xf numFmtId="178" fontId="4" fillId="0" borderId="0" xfId="0" applyNumberFormat="1" applyFont="1" applyAlignment="1">
      <alignment horizontal="left"/>
    </xf>
    <xf numFmtId="183" fontId="8" fillId="0" borderId="0" xfId="0" applyNumberFormat="1" applyFont="1" applyAlignment="1">
      <alignment horizontal="left"/>
    </xf>
    <xf numFmtId="49" fontId="4" fillId="0" borderId="0" xfId="0" applyNumberFormat="1" applyFont="1"/>
    <xf numFmtId="179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49" fontId="4" fillId="0" borderId="0" xfId="0" applyNumberFormat="1" applyFont="1" applyBorder="1"/>
    <xf numFmtId="1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 vertical="top"/>
    </xf>
    <xf numFmtId="49" fontId="4" fillId="0" borderId="1" xfId="0" applyNumberFormat="1" applyFont="1" applyBorder="1"/>
    <xf numFmtId="1" fontId="4" fillId="0" borderId="1" xfId="0" applyNumberFormat="1" applyFont="1" applyBorder="1" applyAlignment="1">
      <alignment horizontal="center"/>
    </xf>
    <xf numFmtId="0" fontId="9" fillId="0" borderId="0" xfId="0" applyFont="1"/>
    <xf numFmtId="0" fontId="1" fillId="0" borderId="0" xfId="0" applyFont="1" applyAlignment="1"/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20" fontId="4" fillId="0" borderId="0" xfId="0" applyNumberFormat="1" applyFont="1" applyBorder="1" applyAlignment="1">
      <alignment horizontal="right"/>
    </xf>
    <xf numFmtId="184" fontId="4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20" fontId="4" fillId="0" borderId="0" xfId="0" applyNumberFormat="1" applyFont="1" applyAlignment="1">
      <alignment horizontal="right"/>
    </xf>
    <xf numFmtId="178" fontId="4" fillId="0" borderId="0" xfId="0" applyNumberFormat="1" applyFont="1" applyFill="1" applyAlignment="1">
      <alignment horizontal="left"/>
    </xf>
    <xf numFmtId="0" fontId="4" fillId="0" borderId="0" xfId="0" applyFont="1" applyFill="1" applyAlignment="1"/>
    <xf numFmtId="18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/>
    <xf numFmtId="178" fontId="4" fillId="0" borderId="1" xfId="0" applyNumberFormat="1" applyFont="1" applyBorder="1" applyAlignment="1">
      <alignment horizontal="left"/>
    </xf>
    <xf numFmtId="183" fontId="5" fillId="0" borderId="1" xfId="0" applyNumberFormat="1" applyFont="1" applyBorder="1" applyAlignment="1">
      <alignment horizontal="left"/>
    </xf>
    <xf numFmtId="0" fontId="6" fillId="0" borderId="1" xfId="0" applyFont="1" applyBorder="1" applyAlignment="1"/>
    <xf numFmtId="184" fontId="4" fillId="0" borderId="0" xfId="0" applyNumberFormat="1" applyFont="1" applyFill="1" applyAlignment="1">
      <alignment horizontal="center"/>
    </xf>
    <xf numFmtId="0" fontId="4" fillId="0" borderId="0" xfId="0" applyFont="1" applyFill="1"/>
    <xf numFmtId="180" fontId="4" fillId="0" borderId="0" xfId="0" applyNumberFormat="1" applyFont="1" applyFill="1" applyAlignment="1">
      <alignment horizontal="left"/>
    </xf>
  </cellXfs>
  <cellStyles count="1">
    <cellStyle name="標準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6"/>
  <sheetViews>
    <sheetView workbookViewId="0">
      <selection activeCell="F13" sqref="F13"/>
    </sheetView>
  </sheetViews>
  <sheetFormatPr baseColWidth="12" defaultRowHeight="14" x14ac:dyDescent="0"/>
  <cols>
    <col min="1" max="1" width="10.83203125" style="15" customWidth="1"/>
    <col min="2" max="3" width="7.5" style="15" customWidth="1"/>
    <col min="4" max="4" width="2.5" style="15" customWidth="1"/>
    <col min="5" max="5" width="1.33203125" style="15" hidden="1" customWidth="1"/>
    <col min="6" max="7" width="7.5" style="15" customWidth="1"/>
    <col min="8" max="8" width="2.5" style="15" customWidth="1"/>
    <col min="9" max="9" width="2.1640625" style="15" customWidth="1"/>
    <col min="10" max="10" width="8.1640625" style="49" customWidth="1"/>
    <col min="11" max="11" width="6.6640625" style="9" customWidth="1"/>
    <col min="12" max="12" width="2.33203125" style="15" customWidth="1"/>
    <col min="13" max="13" width="4.33203125" style="7" customWidth="1"/>
    <col min="14" max="14" width="1.83203125" style="7" customWidth="1"/>
    <col min="15" max="15" width="3.6640625" style="7" customWidth="1"/>
    <col min="16" max="16" width="2" style="15" customWidth="1"/>
    <col min="17" max="17" width="5.5" style="15" customWidth="1"/>
    <col min="18" max="18" width="2.83203125" style="15" customWidth="1"/>
    <col min="19" max="19" width="7.83203125" style="15" customWidth="1"/>
    <col min="20" max="20" width="5.1640625" style="15" customWidth="1"/>
    <col min="21" max="21" width="10.6640625" style="15" customWidth="1"/>
    <col min="22" max="22" width="2.33203125" style="15" customWidth="1"/>
    <col min="23" max="24" width="10.6640625" style="15" customWidth="1"/>
    <col min="25" max="25" width="2.33203125" style="15" customWidth="1"/>
    <col min="26" max="27" width="10.6640625" style="15" hidden="1" customWidth="1"/>
    <col min="28" max="28" width="10.6640625" style="15" customWidth="1"/>
    <col min="29" max="29" width="2.1640625" style="15" customWidth="1"/>
    <col min="30" max="30" width="7.83203125" style="15" customWidth="1"/>
    <col min="31" max="31" width="10.6640625" style="15" hidden="1" customWidth="1"/>
    <col min="32" max="32" width="3.1640625" style="15" hidden="1" customWidth="1"/>
    <col min="33" max="35" width="10.6640625" style="15" customWidth="1"/>
    <col min="36" max="16384" width="12.83203125" style="57"/>
  </cols>
  <sheetData>
    <row r="1" spans="1:35">
      <c r="A1" s="2" t="s">
        <v>423</v>
      </c>
      <c r="B1" s="3"/>
      <c r="C1" s="3"/>
      <c r="D1" s="3"/>
      <c r="E1" s="3"/>
      <c r="F1" s="3"/>
      <c r="G1" s="3"/>
      <c r="H1" s="3"/>
      <c r="I1" s="3"/>
      <c r="J1" s="4"/>
      <c r="K1" s="5"/>
      <c r="L1" s="3"/>
      <c r="M1" s="6"/>
      <c r="N1" s="6"/>
      <c r="O1" s="6"/>
      <c r="P1" s="6"/>
      <c r="Q1" s="6"/>
      <c r="R1" s="6"/>
      <c r="S1" s="6"/>
      <c r="T1" s="7"/>
      <c r="U1" s="8"/>
      <c r="V1" s="9"/>
      <c r="W1" s="9"/>
      <c r="X1" s="10"/>
      <c r="Y1" s="9"/>
      <c r="Z1" s="11"/>
      <c r="AA1" s="9"/>
      <c r="AB1" s="12"/>
      <c r="AC1" s="9"/>
      <c r="AD1" s="9"/>
      <c r="AE1" s="13"/>
      <c r="AF1" s="9"/>
      <c r="AG1" s="14"/>
      <c r="AH1" s="14"/>
    </row>
    <row r="2" spans="1:35">
      <c r="A2" s="16"/>
      <c r="B2" s="17"/>
      <c r="C2" s="17"/>
      <c r="D2" s="17"/>
      <c r="E2" s="17"/>
      <c r="F2" s="17"/>
      <c r="G2" s="17"/>
      <c r="H2" s="17"/>
      <c r="I2" s="17"/>
      <c r="J2" s="18"/>
      <c r="K2" s="19"/>
      <c r="L2" s="17"/>
      <c r="M2" s="20"/>
      <c r="N2" s="20"/>
      <c r="O2" s="20"/>
      <c r="P2" s="20"/>
      <c r="Q2" s="20"/>
      <c r="R2" s="20"/>
      <c r="S2" s="20"/>
      <c r="T2" s="20"/>
      <c r="U2" s="21"/>
      <c r="V2" s="17"/>
      <c r="W2" s="17"/>
      <c r="X2" s="22"/>
      <c r="Y2" s="17"/>
      <c r="Z2" s="23"/>
      <c r="AA2" s="17"/>
      <c r="AB2" s="24"/>
      <c r="AC2" s="17"/>
      <c r="AD2" s="17"/>
      <c r="AE2" s="25"/>
      <c r="AF2" s="17"/>
      <c r="AG2" s="26"/>
      <c r="AH2" s="27"/>
    </row>
    <row r="3" spans="1:35">
      <c r="A3" s="28"/>
      <c r="B3" s="9"/>
      <c r="C3" s="9"/>
      <c r="D3" s="9"/>
      <c r="E3" s="9"/>
      <c r="F3" s="9"/>
      <c r="G3" s="9"/>
      <c r="H3" s="9"/>
      <c r="I3" s="9"/>
      <c r="J3" s="29"/>
      <c r="K3" s="30"/>
      <c r="L3" s="9"/>
      <c r="M3" s="7" t="s">
        <v>0</v>
      </c>
      <c r="O3" s="7" t="s">
        <v>1</v>
      </c>
      <c r="P3" s="7"/>
      <c r="Q3" s="7" t="s">
        <v>2</v>
      </c>
      <c r="R3" s="7"/>
      <c r="S3" s="7" t="s">
        <v>424</v>
      </c>
      <c r="T3" s="7"/>
      <c r="U3" s="8"/>
      <c r="V3" s="9"/>
      <c r="W3" s="9"/>
      <c r="X3" s="10" t="s">
        <v>3</v>
      </c>
      <c r="Y3" s="9"/>
      <c r="Z3" s="11"/>
      <c r="AA3" s="9"/>
      <c r="AB3" s="12"/>
      <c r="AC3" s="9"/>
      <c r="AD3" s="9"/>
      <c r="AE3" s="13"/>
      <c r="AF3" s="9"/>
      <c r="AG3" s="14"/>
      <c r="AH3" s="31"/>
      <c r="AI3" s="32"/>
    </row>
    <row r="4" spans="1:35">
      <c r="A4" s="9" t="s">
        <v>4</v>
      </c>
      <c r="B4" s="17" t="s">
        <v>5</v>
      </c>
      <c r="C4" s="17"/>
      <c r="D4" s="17"/>
      <c r="E4" s="17"/>
      <c r="F4" s="17"/>
      <c r="G4" s="17"/>
      <c r="H4" s="17"/>
      <c r="I4" s="9"/>
      <c r="J4" s="18" t="s">
        <v>6</v>
      </c>
      <c r="K4" s="19"/>
      <c r="L4" s="9"/>
      <c r="M4" s="7" t="s">
        <v>7</v>
      </c>
      <c r="O4" s="7" t="s">
        <v>7</v>
      </c>
      <c r="P4" s="7"/>
      <c r="Q4" s="7" t="s">
        <v>8</v>
      </c>
      <c r="R4" s="7"/>
      <c r="S4" s="7" t="s">
        <v>425</v>
      </c>
      <c r="T4" s="17" t="s">
        <v>9</v>
      </c>
      <c r="U4" s="21"/>
      <c r="V4" s="3"/>
      <c r="W4" s="3"/>
      <c r="X4" s="10" t="s">
        <v>10</v>
      </c>
      <c r="Y4" s="9"/>
      <c r="Z4" s="11" t="s">
        <v>11</v>
      </c>
      <c r="AA4" s="33" t="s">
        <v>12</v>
      </c>
      <c r="AB4" s="24" t="s">
        <v>11</v>
      </c>
      <c r="AC4" s="17"/>
      <c r="AD4" s="17"/>
      <c r="AE4" s="25"/>
      <c r="AF4" s="9"/>
      <c r="AG4" s="14" t="s">
        <v>426</v>
      </c>
      <c r="AH4" s="14" t="s">
        <v>13</v>
      </c>
      <c r="AI4" s="6" t="s">
        <v>427</v>
      </c>
    </row>
    <row r="5" spans="1:35">
      <c r="A5" s="9" t="s">
        <v>14</v>
      </c>
      <c r="B5" s="9" t="s">
        <v>428</v>
      </c>
      <c r="C5" s="9" t="s">
        <v>429</v>
      </c>
      <c r="D5" s="9"/>
      <c r="E5" s="9"/>
      <c r="F5" s="9" t="s">
        <v>430</v>
      </c>
      <c r="G5" s="9" t="s">
        <v>431</v>
      </c>
      <c r="H5" s="9"/>
      <c r="I5" s="9"/>
      <c r="J5" s="29" t="s">
        <v>15</v>
      </c>
      <c r="K5" s="30" t="s">
        <v>16</v>
      </c>
      <c r="L5" s="9"/>
      <c r="M5" s="7" t="s">
        <v>17</v>
      </c>
      <c r="O5" s="7" t="s">
        <v>17</v>
      </c>
      <c r="P5" s="7"/>
      <c r="Q5" s="7" t="s">
        <v>432</v>
      </c>
      <c r="R5" s="7"/>
      <c r="S5" s="7" t="s">
        <v>433</v>
      </c>
      <c r="T5" s="7" t="s">
        <v>18</v>
      </c>
      <c r="U5" s="8" t="s">
        <v>19</v>
      </c>
      <c r="V5" s="9"/>
      <c r="W5" s="9" t="s">
        <v>20</v>
      </c>
      <c r="X5" s="10" t="s">
        <v>21</v>
      </c>
      <c r="Y5" s="9"/>
      <c r="Z5" s="11" t="s">
        <v>22</v>
      </c>
      <c r="AA5" s="33" t="s">
        <v>23</v>
      </c>
      <c r="AB5" s="12" t="s">
        <v>24</v>
      </c>
      <c r="AC5" s="9"/>
      <c r="AD5" s="9" t="s">
        <v>25</v>
      </c>
      <c r="AE5" s="13" t="s">
        <v>427</v>
      </c>
      <c r="AF5" s="9"/>
      <c r="AG5" s="14" t="s">
        <v>14</v>
      </c>
      <c r="AH5" s="14" t="s">
        <v>14</v>
      </c>
    </row>
    <row r="6" spans="1:35">
      <c r="A6" s="16"/>
      <c r="B6" s="17"/>
      <c r="C6" s="17"/>
      <c r="D6" s="17"/>
      <c r="E6" s="17"/>
      <c r="F6" s="17"/>
      <c r="G6" s="17"/>
      <c r="H6" s="17"/>
      <c r="I6" s="17"/>
      <c r="J6" s="18"/>
      <c r="K6" s="19"/>
      <c r="L6" s="17"/>
      <c r="M6" s="20" t="s">
        <v>26</v>
      </c>
      <c r="N6" s="20"/>
      <c r="O6" s="20" t="s">
        <v>434</v>
      </c>
      <c r="P6" s="20"/>
      <c r="Q6" s="20" t="s">
        <v>435</v>
      </c>
      <c r="R6" s="20"/>
      <c r="S6" s="20" t="s">
        <v>611</v>
      </c>
      <c r="T6" s="20"/>
      <c r="U6" s="21"/>
      <c r="V6" s="17"/>
      <c r="W6" s="17"/>
      <c r="X6" s="22" t="s">
        <v>609</v>
      </c>
      <c r="Y6" s="17"/>
      <c r="Z6" s="23"/>
      <c r="AA6" s="17"/>
      <c r="AB6" s="24" t="s">
        <v>27</v>
      </c>
      <c r="AC6" s="17"/>
      <c r="AD6" s="17" t="s">
        <v>610</v>
      </c>
      <c r="AE6" s="25"/>
      <c r="AF6" s="17"/>
      <c r="AG6" s="26"/>
      <c r="AH6" s="26"/>
      <c r="AI6" s="34"/>
    </row>
    <row r="7" spans="1:35">
      <c r="A7" s="3" t="s">
        <v>436</v>
      </c>
      <c r="B7" s="35">
        <v>63</v>
      </c>
      <c r="C7" s="35">
        <v>5.65</v>
      </c>
      <c r="D7" s="9" t="s">
        <v>437</v>
      </c>
      <c r="E7" s="9"/>
      <c r="F7" s="35">
        <v>174</v>
      </c>
      <c r="G7" s="35">
        <v>0.97</v>
      </c>
      <c r="H7" s="9" t="s">
        <v>438</v>
      </c>
      <c r="I7" s="9"/>
      <c r="J7" s="36" t="s">
        <v>37</v>
      </c>
      <c r="K7" s="5">
        <v>1462.3659722222221</v>
      </c>
      <c r="L7" s="3"/>
      <c r="M7" s="6">
        <v>71</v>
      </c>
      <c r="N7" s="6"/>
      <c r="O7" s="6">
        <v>2</v>
      </c>
      <c r="P7" s="7"/>
      <c r="Q7" s="37">
        <f>M7*COS(O7*PI()/180)</f>
        <v>70.956748718355797</v>
      </c>
      <c r="R7" s="37"/>
      <c r="S7" s="37">
        <v>335</v>
      </c>
      <c r="T7" s="6">
        <v>2446</v>
      </c>
      <c r="U7" s="38">
        <v>545</v>
      </c>
      <c r="V7" s="3"/>
      <c r="W7" s="39">
        <v>912.88888888888891</v>
      </c>
      <c r="X7" s="10">
        <f>PI()*0.225^2*U:U*100/W:W</f>
        <v>9.4949676639673584</v>
      </c>
      <c r="Y7" s="40"/>
      <c r="Z7" s="41">
        <v>3.2050000000000001</v>
      </c>
      <c r="AA7" s="42">
        <v>0.8</v>
      </c>
      <c r="AB7" s="40">
        <f>(Z7-AA7)*2</f>
        <v>4.8100000000000005</v>
      </c>
      <c r="AC7" s="42"/>
      <c r="AD7" s="43">
        <f>AB7/X7*1000</f>
        <v>506.58413701118388</v>
      </c>
      <c r="AE7" s="13"/>
      <c r="AF7" s="9"/>
      <c r="AG7" s="44" t="s">
        <v>30</v>
      </c>
      <c r="AH7" s="42" t="s">
        <v>31</v>
      </c>
    </row>
    <row r="8" spans="1:35">
      <c r="A8" s="3"/>
      <c r="B8" s="45"/>
      <c r="C8" s="45"/>
      <c r="D8" s="46"/>
      <c r="E8" s="46"/>
      <c r="F8" s="35"/>
      <c r="G8" s="35"/>
      <c r="H8" s="9"/>
      <c r="I8" s="9"/>
      <c r="J8" s="36"/>
      <c r="K8" s="5"/>
      <c r="L8" s="3"/>
      <c r="M8" s="6"/>
      <c r="N8" s="6"/>
      <c r="O8" s="6"/>
      <c r="P8" s="7"/>
      <c r="Q8" s="37"/>
      <c r="R8" s="37"/>
      <c r="S8" s="37">
        <v>150</v>
      </c>
      <c r="T8" s="6">
        <v>3690</v>
      </c>
      <c r="U8" s="38">
        <v>542</v>
      </c>
      <c r="V8" s="3"/>
      <c r="W8" s="9">
        <v>1015.5555555555555</v>
      </c>
      <c r="X8" s="10">
        <f>PI()*0.225^2*U:U*100/W:W</f>
        <v>8.4881004246518863</v>
      </c>
      <c r="Y8" s="12"/>
      <c r="Z8" s="11"/>
      <c r="AA8" s="9"/>
      <c r="AB8" s="12"/>
      <c r="AC8" s="9"/>
      <c r="AD8" s="47"/>
      <c r="AE8" s="13"/>
      <c r="AF8" s="9"/>
      <c r="AG8" s="44" t="s">
        <v>32</v>
      </c>
      <c r="AH8" s="42" t="s">
        <v>33</v>
      </c>
    </row>
    <row r="9" spans="1:35">
      <c r="A9" s="3"/>
      <c r="B9" s="45"/>
      <c r="C9" s="45"/>
      <c r="D9" s="46"/>
      <c r="E9" s="46"/>
      <c r="F9" s="35"/>
      <c r="G9" s="35"/>
      <c r="H9" s="9"/>
      <c r="I9" s="9"/>
      <c r="J9" s="36"/>
      <c r="K9" s="5"/>
      <c r="L9" s="3"/>
      <c r="M9" s="6"/>
      <c r="N9" s="6"/>
      <c r="O9" s="6"/>
      <c r="P9" s="7"/>
      <c r="Q9" s="37"/>
      <c r="R9" s="37"/>
      <c r="S9" s="37">
        <v>62</v>
      </c>
      <c r="T9" s="6">
        <v>3691</v>
      </c>
      <c r="U9" s="38">
        <v>330</v>
      </c>
      <c r="V9" s="3"/>
      <c r="W9" s="9">
        <v>1037.7777777777778</v>
      </c>
      <c r="X9" s="10">
        <f>PI()*0.225^2*U:U*100/W:W</f>
        <v>5.0573671351318019</v>
      </c>
      <c r="Y9" s="12"/>
      <c r="Z9" s="11"/>
      <c r="AA9" s="9"/>
      <c r="AB9" s="12"/>
      <c r="AC9" s="9"/>
      <c r="AD9" s="47"/>
      <c r="AE9" s="13"/>
      <c r="AF9" s="9"/>
      <c r="AG9" s="44"/>
      <c r="AH9" s="44"/>
      <c r="AI9" s="15" t="s">
        <v>34</v>
      </c>
    </row>
    <row r="10" spans="1:35">
      <c r="A10" s="3"/>
      <c r="B10" s="35"/>
      <c r="C10" s="35"/>
      <c r="D10" s="9"/>
      <c r="E10" s="9"/>
      <c r="F10" s="35"/>
      <c r="G10" s="35"/>
      <c r="H10" s="9"/>
      <c r="I10" s="9"/>
      <c r="J10" s="36"/>
      <c r="K10" s="5"/>
      <c r="L10" s="3"/>
      <c r="M10" s="6"/>
      <c r="N10" s="6"/>
      <c r="O10" s="6"/>
      <c r="P10" s="7"/>
      <c r="Q10" s="37"/>
      <c r="R10" s="37"/>
      <c r="S10" s="37">
        <v>62</v>
      </c>
      <c r="T10" s="6" t="s">
        <v>35</v>
      </c>
      <c r="U10" s="38" t="s">
        <v>35</v>
      </c>
      <c r="V10" s="3"/>
      <c r="W10" s="39"/>
      <c r="X10" s="10" t="s">
        <v>35</v>
      </c>
      <c r="Y10" s="12"/>
      <c r="Z10" s="11"/>
      <c r="AA10" s="9"/>
      <c r="AB10" s="12"/>
      <c r="AC10" s="9"/>
      <c r="AD10" s="47"/>
      <c r="AE10" s="13"/>
      <c r="AF10" s="9"/>
      <c r="AG10" s="44"/>
      <c r="AH10" s="44"/>
      <c r="AI10" s="15" t="s">
        <v>36</v>
      </c>
    </row>
    <row r="11" spans="1:35">
      <c r="A11" s="3" t="s">
        <v>439</v>
      </c>
      <c r="B11" s="35">
        <v>63</v>
      </c>
      <c r="C11" s="35">
        <v>51.57</v>
      </c>
      <c r="D11" s="9" t="s">
        <v>28</v>
      </c>
      <c r="E11" s="9"/>
      <c r="F11" s="35">
        <v>172</v>
      </c>
      <c r="G11" s="35">
        <v>17.8</v>
      </c>
      <c r="H11" s="9" t="s">
        <v>29</v>
      </c>
      <c r="I11" s="9"/>
      <c r="J11" s="36" t="s">
        <v>37</v>
      </c>
      <c r="K11" s="5">
        <v>1462.8319444444444</v>
      </c>
      <c r="L11" s="3"/>
      <c r="M11" s="6">
        <v>52</v>
      </c>
      <c r="N11" s="6"/>
      <c r="O11" s="6">
        <v>14</v>
      </c>
      <c r="P11" s="7"/>
      <c r="Q11" s="37">
        <f>M11*COS(O11*PI()/180)</f>
        <v>50.455377766351816</v>
      </c>
      <c r="R11" s="37"/>
      <c r="S11" s="37">
        <v>335</v>
      </c>
      <c r="T11" s="6">
        <v>2446</v>
      </c>
      <c r="U11" s="38">
        <v>703</v>
      </c>
      <c r="V11" s="3"/>
      <c r="W11" s="39">
        <v>912.88888888888891</v>
      </c>
      <c r="X11" s="10">
        <f>PI()*0.225^2*U:U*100/W:W</f>
        <v>12.247637188567067</v>
      </c>
      <c r="Y11" s="40"/>
      <c r="Z11" s="41">
        <v>2.27</v>
      </c>
      <c r="AA11" s="42">
        <v>0.8</v>
      </c>
      <c r="AB11" s="40">
        <f>(Z11-AA11)*2</f>
        <v>2.94</v>
      </c>
      <c r="AC11" s="42"/>
      <c r="AD11" s="43">
        <f>AB11/X11*1000</f>
        <v>240.04630074643566</v>
      </c>
      <c r="AE11" s="13"/>
      <c r="AF11" s="9"/>
      <c r="AG11" s="44" t="s">
        <v>440</v>
      </c>
      <c r="AH11" s="42" t="s">
        <v>38</v>
      </c>
    </row>
    <row r="12" spans="1:35">
      <c r="A12" s="3"/>
      <c r="B12" s="45"/>
      <c r="C12" s="45"/>
      <c r="D12" s="46"/>
      <c r="E12" s="46"/>
      <c r="F12" s="35"/>
      <c r="G12" s="35"/>
      <c r="H12" s="9"/>
      <c r="I12" s="9"/>
      <c r="J12" s="36"/>
      <c r="K12" s="5"/>
      <c r="L12" s="3"/>
      <c r="M12" s="6"/>
      <c r="N12" s="6"/>
      <c r="O12" s="6"/>
      <c r="P12" s="7"/>
      <c r="Q12" s="37"/>
      <c r="R12" s="37"/>
      <c r="S12" s="37">
        <v>150</v>
      </c>
      <c r="T12" s="6">
        <v>3690</v>
      </c>
      <c r="U12" s="38">
        <v>792</v>
      </c>
      <c r="V12" s="3"/>
      <c r="W12" s="9">
        <v>1015.5555555555555</v>
      </c>
      <c r="X12" s="10">
        <f>PI()*0.225^2*U:U*100/W:W</f>
        <v>12.403275897277297</v>
      </c>
      <c r="Y12" s="40"/>
      <c r="Z12" s="41"/>
      <c r="AA12" s="42"/>
      <c r="AB12" s="40"/>
      <c r="AC12" s="42"/>
      <c r="AD12" s="43"/>
      <c r="AE12" s="13"/>
      <c r="AF12" s="9"/>
      <c r="AG12" s="44" t="s">
        <v>441</v>
      </c>
      <c r="AH12" s="42" t="s">
        <v>39</v>
      </c>
    </row>
    <row r="13" spans="1:35">
      <c r="A13" s="3"/>
      <c r="B13" s="45"/>
      <c r="C13" s="45"/>
      <c r="D13" s="46"/>
      <c r="E13" s="46"/>
      <c r="F13" s="35"/>
      <c r="G13" s="35"/>
      <c r="H13" s="9"/>
      <c r="I13" s="9"/>
      <c r="J13" s="36"/>
      <c r="K13" s="5"/>
      <c r="L13" s="3"/>
      <c r="M13" s="6"/>
      <c r="N13" s="6"/>
      <c r="O13" s="6"/>
      <c r="P13" s="7"/>
      <c r="Q13" s="37"/>
      <c r="R13" s="37"/>
      <c r="S13" s="37">
        <v>62</v>
      </c>
      <c r="T13" s="6">
        <v>3691</v>
      </c>
      <c r="U13" s="38">
        <v>513</v>
      </c>
      <c r="V13" s="3"/>
      <c r="W13" s="9">
        <v>1037.7777777777778</v>
      </c>
      <c r="X13" s="10">
        <f>PI()*0.225^2*U:U*100/W:W</f>
        <v>7.8619070918867111</v>
      </c>
      <c r="Y13" s="40"/>
      <c r="Z13" s="41"/>
      <c r="AA13" s="42"/>
      <c r="AB13" s="40"/>
      <c r="AC13" s="42"/>
      <c r="AD13" s="43"/>
      <c r="AE13" s="13"/>
      <c r="AF13" s="9"/>
      <c r="AG13" s="44" t="s">
        <v>40</v>
      </c>
      <c r="AH13" s="42" t="s">
        <v>41</v>
      </c>
    </row>
    <row r="14" spans="1:35">
      <c r="A14" s="3"/>
      <c r="B14" s="35"/>
      <c r="C14" s="35"/>
      <c r="D14" s="9"/>
      <c r="E14" s="9"/>
      <c r="F14" s="35"/>
      <c r="G14" s="35"/>
      <c r="H14" s="9"/>
      <c r="I14" s="9"/>
      <c r="J14" s="36"/>
      <c r="K14" s="5"/>
      <c r="L14" s="3"/>
      <c r="M14" s="6"/>
      <c r="N14" s="6"/>
      <c r="O14" s="6"/>
      <c r="P14" s="7"/>
      <c r="Q14" s="37"/>
      <c r="R14" s="37"/>
      <c r="S14" s="37">
        <v>62</v>
      </c>
      <c r="T14" s="6" t="s">
        <v>442</v>
      </c>
      <c r="U14" s="38" t="s">
        <v>442</v>
      </c>
      <c r="V14" s="3"/>
      <c r="W14" s="39"/>
      <c r="X14" s="10" t="s">
        <v>442</v>
      </c>
      <c r="Y14" s="40"/>
      <c r="Z14" s="41"/>
      <c r="AA14" s="42"/>
      <c r="AB14" s="40"/>
      <c r="AC14" s="42"/>
      <c r="AD14" s="43"/>
      <c r="AE14" s="13"/>
      <c r="AF14" s="9"/>
      <c r="AG14" s="44"/>
      <c r="AH14" s="42"/>
      <c r="AI14" s="15" t="s">
        <v>36</v>
      </c>
    </row>
    <row r="15" spans="1:35">
      <c r="A15" s="3" t="s">
        <v>443</v>
      </c>
      <c r="B15" s="35">
        <v>64</v>
      </c>
      <c r="C15" s="35">
        <v>42.69</v>
      </c>
      <c r="D15" s="9" t="s">
        <v>303</v>
      </c>
      <c r="E15" s="9"/>
      <c r="F15" s="35">
        <v>170</v>
      </c>
      <c r="G15" s="35">
        <v>20.92</v>
      </c>
      <c r="H15" s="9" t="s">
        <v>304</v>
      </c>
      <c r="J15" s="36" t="s">
        <v>42</v>
      </c>
      <c r="K15" s="30">
        <v>1462.1770833333333</v>
      </c>
      <c r="M15" s="7">
        <v>44</v>
      </c>
      <c r="O15" s="7">
        <v>12</v>
      </c>
      <c r="Q15" s="37">
        <f t="shared" ref="Q15:Q43" si="0">M15*COS(O15*PI()/180)</f>
        <v>43.03849443228745</v>
      </c>
      <c r="S15" s="37">
        <v>335</v>
      </c>
      <c r="T15" s="6">
        <v>2446</v>
      </c>
      <c r="U15" s="38">
        <v>440</v>
      </c>
      <c r="W15" s="39">
        <v>912.88888888888891</v>
      </c>
      <c r="X15" s="10">
        <f>PI()*0.225^2*U:U*100/W:W</f>
        <v>7.6656619672396999</v>
      </c>
      <c r="Y15" s="42"/>
      <c r="Z15" s="42">
        <v>2.5049999999999999</v>
      </c>
      <c r="AA15" s="42">
        <v>0.8</v>
      </c>
      <c r="AB15" s="40">
        <f>(Z15-AA15)*2</f>
        <v>3.4099999999999997</v>
      </c>
      <c r="AC15" s="42"/>
      <c r="AD15" s="43">
        <f>AB15/X15*1000</f>
        <v>444.84090409583951</v>
      </c>
      <c r="AG15" s="44" t="s">
        <v>43</v>
      </c>
      <c r="AH15" s="42" t="s">
        <v>44</v>
      </c>
    </row>
    <row r="16" spans="1:35">
      <c r="J16" s="15"/>
      <c r="K16" s="15"/>
      <c r="Q16" s="37"/>
      <c r="S16" s="37">
        <v>150</v>
      </c>
      <c r="T16" s="6">
        <v>3690</v>
      </c>
      <c r="U16" s="38">
        <v>450</v>
      </c>
      <c r="W16" s="9">
        <v>1015.5555555555555</v>
      </c>
      <c r="X16" s="10">
        <f>PI()*0.225^2*U:U*100/W:W</f>
        <v>7.0473158507257372</v>
      </c>
      <c r="Y16" s="42"/>
      <c r="Z16" s="42"/>
      <c r="AA16" s="42"/>
      <c r="AB16" s="42"/>
      <c r="AC16" s="42"/>
      <c r="AD16" s="42"/>
      <c r="AG16" s="44" t="s">
        <v>444</v>
      </c>
      <c r="AH16" s="42" t="s">
        <v>45</v>
      </c>
    </row>
    <row r="17" spans="1:35">
      <c r="J17" s="15"/>
      <c r="K17" s="15"/>
      <c r="Q17" s="37"/>
      <c r="S17" s="37">
        <v>62</v>
      </c>
      <c r="T17" s="6">
        <v>3691</v>
      </c>
      <c r="U17" s="38">
        <v>208</v>
      </c>
      <c r="W17" s="9">
        <v>1037.7777777777778</v>
      </c>
      <c r="X17" s="10">
        <f>PI()*0.225^2*U:U*100/W:W</f>
        <v>3.1876738306285302</v>
      </c>
      <c r="Y17" s="42"/>
      <c r="Z17" s="42"/>
      <c r="AA17" s="42"/>
      <c r="AB17" s="42"/>
      <c r="AC17" s="42"/>
      <c r="AD17" s="42"/>
      <c r="AG17" s="48" t="s">
        <v>445</v>
      </c>
      <c r="AH17" s="42" t="s">
        <v>46</v>
      </c>
    </row>
    <row r="18" spans="1:35">
      <c r="K18" s="15"/>
      <c r="Q18" s="37"/>
      <c r="S18" s="37">
        <v>62</v>
      </c>
      <c r="T18" s="6" t="s">
        <v>446</v>
      </c>
      <c r="U18" s="38"/>
      <c r="W18" s="39"/>
      <c r="X18" s="10" t="s">
        <v>446</v>
      </c>
      <c r="Y18" s="42"/>
      <c r="Z18" s="42"/>
      <c r="AA18" s="42"/>
      <c r="AB18" s="42"/>
      <c r="AC18" s="42"/>
      <c r="AD18" s="42"/>
      <c r="AG18" s="44"/>
      <c r="AH18" s="42"/>
      <c r="AI18" s="15" t="s">
        <v>36</v>
      </c>
    </row>
    <row r="19" spans="1:35">
      <c r="A19" s="15" t="s">
        <v>447</v>
      </c>
      <c r="B19" s="15">
        <v>65</v>
      </c>
      <c r="C19" s="15">
        <v>3.35</v>
      </c>
      <c r="D19" s="15" t="s">
        <v>448</v>
      </c>
      <c r="F19" s="15">
        <v>169</v>
      </c>
      <c r="G19" s="15">
        <v>35.53</v>
      </c>
      <c r="H19" s="15" t="s">
        <v>449</v>
      </c>
      <c r="J19" s="36" t="s">
        <v>42</v>
      </c>
      <c r="K19" s="30">
        <v>1462.3868055555556</v>
      </c>
      <c r="M19" s="7">
        <v>46</v>
      </c>
      <c r="O19" s="7">
        <v>8</v>
      </c>
      <c r="Q19" s="37">
        <f t="shared" si="0"/>
        <v>45.552331162112239</v>
      </c>
      <c r="S19" s="37">
        <v>335</v>
      </c>
      <c r="T19" s="6">
        <v>2446</v>
      </c>
      <c r="U19" s="38">
        <v>380</v>
      </c>
      <c r="W19" s="39">
        <v>912.88888888888891</v>
      </c>
      <c r="X19" s="10">
        <f>PI()*0.225^2*U:U*100/W:W</f>
        <v>6.62034442625247</v>
      </c>
      <c r="Y19" s="42"/>
      <c r="Z19" s="42">
        <v>4.8150000000000004</v>
      </c>
      <c r="AA19" s="42">
        <v>0.8</v>
      </c>
      <c r="AB19" s="40">
        <f>(Z19-AA19)*2</f>
        <v>8.0300000000000011</v>
      </c>
      <c r="AC19" s="42"/>
      <c r="AD19" s="43">
        <f>AB19/X19*1000</f>
        <v>1212.9278301832228</v>
      </c>
      <c r="AG19" s="44" t="s">
        <v>47</v>
      </c>
      <c r="AH19" s="42" t="s">
        <v>450</v>
      </c>
    </row>
    <row r="20" spans="1:35">
      <c r="K20" s="15"/>
      <c r="Q20" s="37"/>
      <c r="S20" s="37">
        <v>150</v>
      </c>
      <c r="T20" s="6">
        <v>3690</v>
      </c>
      <c r="U20" s="38">
        <v>392</v>
      </c>
      <c r="W20" s="9">
        <v>1015.5555555555555</v>
      </c>
      <c r="X20" s="10">
        <f>PI()*0.225^2*U:U*100/W:W</f>
        <v>6.1389951410766415</v>
      </c>
      <c r="Y20" s="42"/>
      <c r="Z20" s="42"/>
      <c r="AA20" s="42"/>
      <c r="AB20" s="42"/>
      <c r="AC20" s="42"/>
      <c r="AD20" s="42"/>
      <c r="AG20" s="44" t="s">
        <v>451</v>
      </c>
      <c r="AH20" s="42" t="s">
        <v>48</v>
      </c>
    </row>
    <row r="21" spans="1:35">
      <c r="K21" s="15"/>
      <c r="Q21" s="37"/>
      <c r="S21" s="37">
        <v>62</v>
      </c>
      <c r="T21" s="6">
        <v>3691</v>
      </c>
      <c r="U21" s="38">
        <v>103</v>
      </c>
      <c r="W21" s="9">
        <v>1037.7777777777778</v>
      </c>
      <c r="X21" s="10">
        <f>PI()*0.225^2*U:U*100/W:W</f>
        <v>1.5785115603593203</v>
      </c>
      <c r="Y21" s="42"/>
      <c r="Z21" s="42"/>
      <c r="AA21" s="42"/>
      <c r="AB21" s="42"/>
      <c r="AC21" s="42"/>
      <c r="AD21" s="42"/>
      <c r="AG21" s="44"/>
      <c r="AH21" s="42"/>
      <c r="AI21" s="15" t="s">
        <v>34</v>
      </c>
    </row>
    <row r="22" spans="1:35">
      <c r="K22" s="15"/>
      <c r="Q22" s="37"/>
      <c r="S22" s="37">
        <v>62</v>
      </c>
      <c r="T22" s="6" t="s">
        <v>363</v>
      </c>
      <c r="U22" s="38"/>
      <c r="W22" s="39"/>
      <c r="X22" s="10" t="s">
        <v>363</v>
      </c>
      <c r="Y22" s="42"/>
      <c r="Z22" s="42"/>
      <c r="AA22" s="42"/>
      <c r="AB22" s="42"/>
      <c r="AC22" s="42"/>
      <c r="AD22" s="42"/>
      <c r="AG22" s="44"/>
      <c r="AH22" s="42"/>
      <c r="AI22" s="15" t="s">
        <v>126</v>
      </c>
    </row>
    <row r="23" spans="1:35">
      <c r="A23" s="15" t="s">
        <v>452</v>
      </c>
      <c r="B23" s="15">
        <v>65</v>
      </c>
      <c r="C23" s="15">
        <v>16.18</v>
      </c>
      <c r="D23" s="15" t="s">
        <v>364</v>
      </c>
      <c r="F23" s="15">
        <v>169</v>
      </c>
      <c r="G23" s="15">
        <v>2.78</v>
      </c>
      <c r="H23" s="15" t="s">
        <v>365</v>
      </c>
      <c r="J23" s="46" t="s">
        <v>49</v>
      </c>
      <c r="K23" s="30">
        <v>1462.4777777777779</v>
      </c>
      <c r="M23" s="7">
        <v>48</v>
      </c>
      <c r="O23" s="7">
        <v>6</v>
      </c>
      <c r="Q23" s="37">
        <f t="shared" si="0"/>
        <v>47.737050977677114</v>
      </c>
      <c r="S23" s="37">
        <v>335</v>
      </c>
      <c r="T23" s="6">
        <v>2446</v>
      </c>
      <c r="U23" s="38">
        <v>361</v>
      </c>
      <c r="W23" s="39">
        <v>912.88888888888891</v>
      </c>
      <c r="X23" s="10">
        <f>PI()*0.225^2*U:U*100/W:W</f>
        <v>6.2893272049398457</v>
      </c>
      <c r="Y23" s="42"/>
      <c r="Z23" s="42">
        <v>3.464</v>
      </c>
      <c r="AA23" s="42">
        <v>0.8</v>
      </c>
      <c r="AB23" s="40">
        <f>(Z23-AA23)*2</f>
        <v>5.3279999999999994</v>
      </c>
      <c r="AC23" s="42"/>
      <c r="AD23" s="43">
        <f>AB23/X23*1000</f>
        <v>847.14943687700202</v>
      </c>
      <c r="AG23" s="44" t="s">
        <v>453</v>
      </c>
      <c r="AH23" s="42" t="s">
        <v>50</v>
      </c>
    </row>
    <row r="24" spans="1:35">
      <c r="Q24" s="37"/>
      <c r="S24" s="37">
        <v>150</v>
      </c>
      <c r="T24" s="6">
        <v>3690</v>
      </c>
      <c r="U24" s="38">
        <v>375</v>
      </c>
      <c r="W24" s="9">
        <v>1015.5555555555555</v>
      </c>
      <c r="X24" s="10">
        <f>PI()*0.225^2*U:U*100/W:W</f>
        <v>5.8727632089381148</v>
      </c>
      <c r="Y24" s="42"/>
      <c r="Z24" s="42"/>
      <c r="AA24" s="42"/>
      <c r="AB24" s="42"/>
      <c r="AC24" s="42"/>
      <c r="AD24" s="42"/>
      <c r="AG24" s="44" t="s">
        <v>454</v>
      </c>
      <c r="AH24" s="42" t="s">
        <v>51</v>
      </c>
    </row>
    <row r="25" spans="1:35">
      <c r="Q25" s="37"/>
      <c r="S25" s="37">
        <v>62</v>
      </c>
      <c r="T25" s="6">
        <v>3691</v>
      </c>
      <c r="U25" s="38">
        <v>169</v>
      </c>
      <c r="W25" s="9">
        <v>1037.7777777777778</v>
      </c>
      <c r="X25" s="10">
        <f>PI()*0.225^2*U:U*100/W:W</f>
        <v>2.5899849873856806</v>
      </c>
      <c r="Y25" s="42"/>
      <c r="Z25" s="42"/>
      <c r="AA25" s="42"/>
      <c r="AB25" s="42"/>
      <c r="AC25" s="42"/>
      <c r="AD25" s="42"/>
      <c r="AG25" s="44" t="s">
        <v>455</v>
      </c>
      <c r="AH25" s="42" t="s">
        <v>52</v>
      </c>
    </row>
    <row r="26" spans="1:35">
      <c r="Q26" s="37"/>
      <c r="S26" s="37">
        <v>62</v>
      </c>
      <c r="T26" s="6" t="s">
        <v>35</v>
      </c>
      <c r="U26" s="38"/>
      <c r="W26" s="39"/>
      <c r="X26" s="10" t="s">
        <v>35</v>
      </c>
      <c r="Y26" s="42"/>
      <c r="Z26" s="42"/>
      <c r="AA26" s="42"/>
      <c r="AB26" s="42"/>
      <c r="AC26" s="42"/>
      <c r="AD26" s="42"/>
      <c r="AG26" s="44"/>
      <c r="AH26" s="42"/>
      <c r="AI26" s="15" t="s">
        <v>36</v>
      </c>
    </row>
    <row r="27" spans="1:35">
      <c r="A27" s="3" t="s">
        <v>53</v>
      </c>
      <c r="B27" s="15">
        <v>65</v>
      </c>
      <c r="C27" s="15">
        <v>39.200000000000003</v>
      </c>
      <c r="D27" s="15" t="s">
        <v>28</v>
      </c>
      <c r="F27" s="15">
        <v>168</v>
      </c>
      <c r="G27" s="15">
        <v>41.91</v>
      </c>
      <c r="H27" s="15" t="s">
        <v>29</v>
      </c>
      <c r="J27" s="46" t="s">
        <v>49</v>
      </c>
      <c r="K27" s="30">
        <v>1462.6395833333333</v>
      </c>
      <c r="M27" s="7">
        <v>44</v>
      </c>
      <c r="O27" s="7">
        <v>8</v>
      </c>
      <c r="Q27" s="37">
        <f t="shared" si="0"/>
        <v>43.571795024629097</v>
      </c>
      <c r="S27" s="37">
        <v>335</v>
      </c>
      <c r="T27" s="6">
        <v>2446</v>
      </c>
      <c r="U27" s="38">
        <v>405</v>
      </c>
      <c r="W27" s="39">
        <v>912.88888888888891</v>
      </c>
      <c r="X27" s="10">
        <f>PI()*0.225^2*U:U*100/W:W</f>
        <v>7.0558934016638144</v>
      </c>
      <c r="Y27" s="42"/>
      <c r="Z27" s="42">
        <v>3.8149999999999999</v>
      </c>
      <c r="AA27" s="42">
        <v>0.8</v>
      </c>
      <c r="AB27" s="40">
        <f>(Z27-AA27)*2</f>
        <v>6.0299999999999994</v>
      </c>
      <c r="AC27" s="42"/>
      <c r="AD27" s="43">
        <f>AB27/X27*1000</f>
        <v>854.60474765365575</v>
      </c>
      <c r="AG27" s="44" t="s">
        <v>54</v>
      </c>
      <c r="AH27" s="42" t="s">
        <v>55</v>
      </c>
    </row>
    <row r="28" spans="1:35">
      <c r="A28" s="3"/>
      <c r="Q28" s="37"/>
      <c r="S28" s="37">
        <v>150</v>
      </c>
      <c r="T28" s="6">
        <v>3690</v>
      </c>
      <c r="U28" s="38">
        <v>385</v>
      </c>
      <c r="W28" s="9">
        <v>1015.5555555555555</v>
      </c>
      <c r="X28" s="10">
        <f>PI()*0.225^2*U:U*100/W:W</f>
        <v>6.0293702278431303</v>
      </c>
      <c r="Y28" s="42"/>
      <c r="Z28" s="42"/>
      <c r="AA28" s="42"/>
      <c r="AB28" s="42"/>
      <c r="AC28" s="42"/>
      <c r="AD28" s="42"/>
      <c r="AG28" s="44" t="s">
        <v>456</v>
      </c>
      <c r="AH28" s="42" t="s">
        <v>56</v>
      </c>
    </row>
    <row r="29" spans="1:35">
      <c r="A29" s="3"/>
      <c r="Q29" s="37"/>
      <c r="S29" s="37">
        <v>62</v>
      </c>
      <c r="T29" s="6">
        <v>3691</v>
      </c>
      <c r="U29" s="38">
        <v>103</v>
      </c>
      <c r="W29" s="9">
        <v>1037.7777777777778</v>
      </c>
      <c r="X29" s="10">
        <f>PI()*0.225^2*U:U*100/W:W</f>
        <v>1.5785115603593203</v>
      </c>
      <c r="Y29" s="42"/>
      <c r="Z29" s="42"/>
      <c r="AA29" s="42"/>
      <c r="AB29" s="42"/>
      <c r="AC29" s="42"/>
      <c r="AD29" s="42"/>
      <c r="AG29" s="44" t="s">
        <v>57</v>
      </c>
      <c r="AH29" s="42" t="s">
        <v>58</v>
      </c>
    </row>
    <row r="30" spans="1:35">
      <c r="A30" s="3"/>
      <c r="Q30" s="37"/>
      <c r="S30" s="37">
        <v>62</v>
      </c>
      <c r="T30" s="6" t="s">
        <v>35</v>
      </c>
      <c r="U30" s="38"/>
      <c r="W30" s="39"/>
      <c r="X30" s="10" t="s">
        <v>35</v>
      </c>
      <c r="Y30" s="42"/>
      <c r="Z30" s="42"/>
      <c r="AA30" s="42"/>
      <c r="AB30" s="42"/>
      <c r="AC30" s="42"/>
      <c r="AD30" s="42"/>
      <c r="AH30" s="42"/>
      <c r="AI30" s="15" t="s">
        <v>36</v>
      </c>
    </row>
    <row r="31" spans="1:35">
      <c r="A31" s="3" t="s">
        <v>59</v>
      </c>
      <c r="B31" s="15">
        <v>66</v>
      </c>
      <c r="C31" s="15">
        <v>16.21</v>
      </c>
      <c r="D31" s="15" t="s">
        <v>28</v>
      </c>
      <c r="F31" s="15">
        <v>168</v>
      </c>
      <c r="G31" s="15">
        <v>50.55</v>
      </c>
      <c r="H31" s="15" t="s">
        <v>29</v>
      </c>
      <c r="J31" s="46" t="s">
        <v>49</v>
      </c>
      <c r="K31" s="30">
        <v>1462.7951388888889</v>
      </c>
      <c r="M31" s="7">
        <v>52</v>
      </c>
      <c r="O31" s="7">
        <v>16</v>
      </c>
      <c r="Q31" s="37">
        <f t="shared" si="0"/>
        <v>49.985608188792582</v>
      </c>
      <c r="S31" s="37">
        <v>335</v>
      </c>
      <c r="T31" s="6">
        <v>2446</v>
      </c>
      <c r="U31" s="38">
        <v>432</v>
      </c>
      <c r="W31" s="39">
        <v>912.88888888888891</v>
      </c>
      <c r="X31" s="10">
        <f>PI()*0.225^2*U:U*100/W:W</f>
        <v>7.5262862951080693</v>
      </c>
      <c r="Y31" s="42"/>
      <c r="Z31" s="42">
        <v>11.391</v>
      </c>
      <c r="AA31" s="42">
        <v>0.8</v>
      </c>
      <c r="AB31" s="40">
        <f>(Z31-AA31)*2</f>
        <v>21.181999999999999</v>
      </c>
      <c r="AC31" s="42"/>
      <c r="AD31" s="43">
        <f>AB31/X31*1000</f>
        <v>2814.4026375621484</v>
      </c>
      <c r="AG31" s="44" t="s">
        <v>60</v>
      </c>
      <c r="AH31" s="42" t="s">
        <v>61</v>
      </c>
    </row>
    <row r="32" spans="1:35">
      <c r="A32" s="3"/>
      <c r="Q32" s="37"/>
      <c r="S32" s="37">
        <v>150</v>
      </c>
      <c r="T32" s="6">
        <v>3690</v>
      </c>
      <c r="U32" s="38">
        <v>239</v>
      </c>
      <c r="W32" s="9">
        <v>1015.5555555555555</v>
      </c>
      <c r="X32" s="10">
        <f>PI()*0.225^2*U:U*100/W:W</f>
        <v>3.7429077518298919</v>
      </c>
      <c r="Y32" s="42"/>
      <c r="Z32" s="42"/>
      <c r="AA32" s="42"/>
      <c r="AB32" s="42"/>
      <c r="AC32" s="42"/>
      <c r="AD32" s="42"/>
      <c r="AG32" s="44" t="s">
        <v>62</v>
      </c>
      <c r="AH32" s="42" t="s">
        <v>63</v>
      </c>
    </row>
    <row r="33" spans="1:35">
      <c r="A33" s="3"/>
      <c r="Q33" s="37"/>
      <c r="S33" s="37">
        <v>62</v>
      </c>
      <c r="T33" s="6">
        <v>3691</v>
      </c>
      <c r="U33" s="38">
        <v>155</v>
      </c>
      <c r="W33" s="9">
        <v>1037.7777777777778</v>
      </c>
      <c r="X33" s="10">
        <f>PI()*0.225^2*U:U*100/W:W</f>
        <v>2.3754300180164525</v>
      </c>
      <c r="Y33" s="42"/>
      <c r="Z33" s="42"/>
      <c r="AA33" s="42"/>
      <c r="AB33" s="42"/>
      <c r="AC33" s="42"/>
      <c r="AD33" s="42"/>
      <c r="AG33" s="44"/>
      <c r="AH33" s="42"/>
      <c r="AI33" s="15" t="s">
        <v>457</v>
      </c>
    </row>
    <row r="34" spans="1:35">
      <c r="A34" s="3"/>
      <c r="Q34" s="37"/>
      <c r="S34" s="37">
        <v>62</v>
      </c>
      <c r="T34" s="6" t="s">
        <v>458</v>
      </c>
      <c r="U34" s="38"/>
      <c r="W34" s="39"/>
      <c r="X34" s="10" t="s">
        <v>458</v>
      </c>
      <c r="Y34" s="42"/>
      <c r="Z34" s="42"/>
      <c r="AA34" s="42"/>
      <c r="AB34" s="42"/>
      <c r="AC34" s="42"/>
      <c r="AD34" s="42"/>
      <c r="AH34" s="42"/>
      <c r="AI34" s="15" t="s">
        <v>36</v>
      </c>
    </row>
    <row r="35" spans="1:35">
      <c r="A35" s="3" t="s">
        <v>64</v>
      </c>
      <c r="B35" s="15">
        <v>67</v>
      </c>
      <c r="C35" s="15">
        <v>11.95</v>
      </c>
      <c r="D35" s="15" t="s">
        <v>459</v>
      </c>
      <c r="F35" s="15">
        <v>168</v>
      </c>
      <c r="G35" s="15">
        <v>53.99</v>
      </c>
      <c r="H35" s="15" t="s">
        <v>460</v>
      </c>
      <c r="J35" s="46" t="s">
        <v>65</v>
      </c>
      <c r="K35" s="30">
        <v>1462.0694444444443</v>
      </c>
      <c r="M35" s="7">
        <v>43</v>
      </c>
      <c r="O35" s="7">
        <v>7</v>
      </c>
      <c r="Q35" s="37">
        <f t="shared" si="0"/>
        <v>42.679484520576842</v>
      </c>
      <c r="S35" s="37">
        <v>335</v>
      </c>
      <c r="T35" s="6">
        <v>2446</v>
      </c>
      <c r="U35" s="38">
        <v>398</v>
      </c>
      <c r="W35" s="39">
        <v>912.88888888888891</v>
      </c>
      <c r="X35" s="10">
        <f>PI()*0.225^2*U:U*100/W:W</f>
        <v>6.9339396885486382</v>
      </c>
      <c r="Y35" s="42"/>
      <c r="Z35" s="42">
        <v>2.7229999999999999</v>
      </c>
      <c r="AA35" s="42">
        <v>0.8</v>
      </c>
      <c r="AB35" s="40">
        <f>(Z35-AA35)*2</f>
        <v>3.8459999999999996</v>
      </c>
      <c r="AC35" s="42"/>
      <c r="AD35" s="43">
        <f>AB35/X35*1000</f>
        <v>554.66303036232739</v>
      </c>
      <c r="AG35" s="44" t="s">
        <v>66</v>
      </c>
      <c r="AH35" s="42" t="s">
        <v>67</v>
      </c>
    </row>
    <row r="36" spans="1:35">
      <c r="Q36" s="37"/>
      <c r="S36" s="37">
        <v>150</v>
      </c>
      <c r="T36" s="6">
        <v>3690</v>
      </c>
      <c r="U36" s="38">
        <v>378</v>
      </c>
      <c r="W36" s="9">
        <v>1015.5555555555555</v>
      </c>
      <c r="X36" s="50">
        <f>PI()*0.225^2*U:U*100/W:W</f>
        <v>5.9197453146096199</v>
      </c>
      <c r="Y36" s="42"/>
      <c r="Z36" s="42"/>
      <c r="AA36" s="42"/>
      <c r="AB36" s="42"/>
      <c r="AC36" s="42"/>
      <c r="AD36" s="42"/>
      <c r="AG36" s="44" t="s">
        <v>68</v>
      </c>
      <c r="AH36" s="42" t="s">
        <v>69</v>
      </c>
    </row>
    <row r="37" spans="1:35">
      <c r="Q37" s="37"/>
      <c r="S37" s="37">
        <v>62</v>
      </c>
      <c r="T37" s="6">
        <v>3691</v>
      </c>
      <c r="U37" s="38">
        <v>220</v>
      </c>
      <c r="W37" s="9">
        <v>1037.7777777777778</v>
      </c>
      <c r="X37" s="10">
        <f>PI()*0.225^2*U:U*100/W:W</f>
        <v>3.3715780900878682</v>
      </c>
      <c r="Y37" s="42"/>
      <c r="Z37" s="42"/>
      <c r="AA37" s="42"/>
      <c r="AB37" s="42"/>
      <c r="AC37" s="42"/>
      <c r="AD37" s="42"/>
      <c r="AH37" s="42"/>
      <c r="AI37" s="15" t="s">
        <v>461</v>
      </c>
    </row>
    <row r="38" spans="1:35">
      <c r="Q38" s="37"/>
      <c r="S38" s="37">
        <v>62</v>
      </c>
      <c r="T38" s="6" t="s">
        <v>35</v>
      </c>
      <c r="U38" s="38"/>
      <c r="W38" s="39"/>
      <c r="X38" s="10" t="s">
        <v>35</v>
      </c>
      <c r="Y38" s="42"/>
      <c r="Z38" s="42"/>
      <c r="AA38" s="42"/>
      <c r="AB38" s="42"/>
      <c r="AC38" s="42"/>
      <c r="AD38" s="42"/>
      <c r="AH38" s="42"/>
      <c r="AI38" s="15" t="s">
        <v>36</v>
      </c>
    </row>
    <row r="39" spans="1:35">
      <c r="A39" s="15" t="s">
        <v>70</v>
      </c>
      <c r="B39" s="15">
        <v>67</v>
      </c>
      <c r="C39" s="15">
        <v>34.450000000000003</v>
      </c>
      <c r="D39" s="15" t="s">
        <v>28</v>
      </c>
      <c r="F39" s="15">
        <v>168</v>
      </c>
      <c r="G39" s="15">
        <v>50.65</v>
      </c>
      <c r="H39" s="15" t="s">
        <v>29</v>
      </c>
      <c r="J39" s="46" t="s">
        <v>65</v>
      </c>
      <c r="K39" s="30">
        <v>1462.1798611111112</v>
      </c>
      <c r="M39" s="7">
        <v>45</v>
      </c>
      <c r="O39" s="7">
        <v>1</v>
      </c>
      <c r="Q39" s="37">
        <f t="shared" si="0"/>
        <v>44.993146282037607</v>
      </c>
      <c r="S39" s="37">
        <v>335</v>
      </c>
      <c r="T39" s="6">
        <v>2446</v>
      </c>
      <c r="U39" s="38">
        <v>429</v>
      </c>
      <c r="W39" s="39">
        <v>912.88888888888891</v>
      </c>
      <c r="X39" s="50">
        <f>PI()*0.225^2*U:U*100/W:W</f>
        <v>7.474020418058708</v>
      </c>
      <c r="Y39" s="42"/>
      <c r="Z39" s="42">
        <v>2.3610000000000002</v>
      </c>
      <c r="AA39" s="42">
        <v>0.8</v>
      </c>
      <c r="AB39" s="40">
        <f>(Z39-AA39)*2</f>
        <v>3.1220000000000003</v>
      </c>
      <c r="AC39" s="42"/>
      <c r="AD39" s="43">
        <f>AB39/X39*1000</f>
        <v>417.71360330467286</v>
      </c>
      <c r="AG39" s="44" t="s">
        <v>71</v>
      </c>
      <c r="AH39" s="42" t="s">
        <v>72</v>
      </c>
    </row>
    <row r="40" spans="1:35">
      <c r="Q40" s="37"/>
      <c r="S40" s="37">
        <v>150</v>
      </c>
      <c r="T40" s="6">
        <v>3690</v>
      </c>
      <c r="U40" s="38">
        <v>381</v>
      </c>
      <c r="W40" s="9">
        <v>1015.5555555555555</v>
      </c>
      <c r="X40" s="50">
        <f>PI()*0.225^2*U:U*100/W:W</f>
        <v>5.9667274202811242</v>
      </c>
      <c r="Y40" s="42"/>
      <c r="Z40" s="42"/>
      <c r="AA40" s="42"/>
      <c r="AB40" s="42"/>
      <c r="AC40" s="42"/>
      <c r="AD40" s="42"/>
      <c r="AG40" s="44" t="s">
        <v>462</v>
      </c>
      <c r="AH40" s="42" t="s">
        <v>73</v>
      </c>
    </row>
    <row r="41" spans="1:35">
      <c r="Q41" s="37"/>
      <c r="S41" s="37">
        <v>62</v>
      </c>
      <c r="T41" s="6">
        <v>3691</v>
      </c>
      <c r="U41" s="38">
        <v>209</v>
      </c>
      <c r="W41" s="9">
        <v>1037.7777777777778</v>
      </c>
      <c r="X41" s="10">
        <f>PI()*0.225^2*U:U*100/W:W</f>
        <v>3.202999185583475</v>
      </c>
      <c r="Y41" s="42"/>
      <c r="Z41" s="42"/>
      <c r="AA41" s="42"/>
      <c r="AB41" s="42"/>
      <c r="AC41" s="42"/>
      <c r="AD41" s="42"/>
      <c r="AG41" s="44" t="s">
        <v>463</v>
      </c>
      <c r="AH41" s="42" t="s">
        <v>74</v>
      </c>
    </row>
    <row r="42" spans="1:35">
      <c r="Q42" s="37"/>
      <c r="S42" s="37">
        <v>62</v>
      </c>
      <c r="T42" s="6" t="s">
        <v>464</v>
      </c>
      <c r="U42" s="38"/>
      <c r="W42" s="39"/>
      <c r="X42" s="10" t="s">
        <v>35</v>
      </c>
      <c r="Y42" s="42"/>
      <c r="Z42" s="42"/>
      <c r="AA42" s="42"/>
      <c r="AB42" s="42"/>
      <c r="AC42" s="42"/>
      <c r="AD42" s="42"/>
      <c r="AH42" s="42"/>
      <c r="AI42" s="15" t="s">
        <v>465</v>
      </c>
    </row>
    <row r="43" spans="1:35">
      <c r="A43" s="15" t="s">
        <v>466</v>
      </c>
      <c r="B43" s="15">
        <v>68</v>
      </c>
      <c r="C43" s="15">
        <v>1.2</v>
      </c>
      <c r="D43" s="15" t="s">
        <v>28</v>
      </c>
      <c r="F43" s="15">
        <v>168</v>
      </c>
      <c r="G43" s="15">
        <v>50.48</v>
      </c>
      <c r="H43" s="15" t="s">
        <v>29</v>
      </c>
      <c r="J43" s="46" t="s">
        <v>467</v>
      </c>
      <c r="K43" s="30">
        <v>1462.4340277777778</v>
      </c>
      <c r="M43" s="7">
        <v>54</v>
      </c>
      <c r="O43" s="7">
        <v>4</v>
      </c>
      <c r="Q43" s="37">
        <f t="shared" si="0"/>
        <v>53.86845871403051</v>
      </c>
      <c r="S43" s="37">
        <v>335</v>
      </c>
      <c r="T43" s="6">
        <v>2446</v>
      </c>
      <c r="U43" s="38">
        <v>432</v>
      </c>
      <c r="W43" s="39">
        <v>912.88888888888891</v>
      </c>
      <c r="X43" s="10">
        <f>PI()*0.225^2*U:U*100/W:W</f>
        <v>7.5262862951080693</v>
      </c>
      <c r="Y43" s="42"/>
      <c r="Z43" s="42">
        <v>2.548</v>
      </c>
      <c r="AA43" s="42">
        <v>0.8</v>
      </c>
      <c r="AB43" s="40">
        <f>(Z43-AA43)*2</f>
        <v>3.496</v>
      </c>
      <c r="AC43" s="42"/>
      <c r="AD43" s="43">
        <f>AB43/X43*1000</f>
        <v>464.505316821701</v>
      </c>
      <c r="AG43" s="44" t="s">
        <v>75</v>
      </c>
      <c r="AH43" s="42" t="s">
        <v>76</v>
      </c>
    </row>
    <row r="44" spans="1:35">
      <c r="S44" s="37">
        <v>150</v>
      </c>
      <c r="T44" s="6">
        <v>3690</v>
      </c>
      <c r="U44" s="38">
        <v>418</v>
      </c>
      <c r="W44" s="9">
        <v>1015.5555555555555</v>
      </c>
      <c r="X44" s="10">
        <f>PI()*0.225^2*U:U*100/W:W</f>
        <v>6.5461733902296846</v>
      </c>
      <c r="Y44" s="42"/>
      <c r="Z44" s="42"/>
      <c r="AA44" s="42"/>
      <c r="AB44" s="42"/>
      <c r="AC44" s="42"/>
      <c r="AD44" s="42"/>
      <c r="AG44" s="44" t="s">
        <v>468</v>
      </c>
      <c r="AH44" s="42" t="s">
        <v>77</v>
      </c>
    </row>
    <row r="45" spans="1:35">
      <c r="S45" s="37">
        <v>62</v>
      </c>
      <c r="T45" s="6">
        <v>3691</v>
      </c>
      <c r="U45" s="38">
        <v>186</v>
      </c>
      <c r="W45" s="9">
        <v>1037.7777777777778</v>
      </c>
      <c r="X45" s="10">
        <f>PI()*0.225^2*U:U*100/W:W</f>
        <v>2.8505160216197432</v>
      </c>
      <c r="Y45" s="42"/>
      <c r="Z45" s="42"/>
      <c r="AA45" s="42"/>
      <c r="AB45" s="42"/>
      <c r="AC45" s="42"/>
      <c r="AD45" s="42"/>
      <c r="AH45" s="42"/>
      <c r="AI45" s="15" t="s">
        <v>34</v>
      </c>
    </row>
    <row r="46" spans="1:35">
      <c r="S46" s="37">
        <v>62</v>
      </c>
      <c r="T46" s="6" t="s">
        <v>35</v>
      </c>
      <c r="U46" s="38"/>
      <c r="W46" s="39"/>
      <c r="X46" s="10" t="s">
        <v>35</v>
      </c>
      <c r="Y46" s="42"/>
      <c r="Z46" s="42"/>
      <c r="AA46" s="42"/>
      <c r="AB46" s="42"/>
      <c r="AC46" s="42"/>
      <c r="AD46" s="42"/>
      <c r="AH46" s="42"/>
      <c r="AI46" s="15" t="s">
        <v>36</v>
      </c>
    </row>
    <row r="47" spans="1:35">
      <c r="A47" s="3" t="s">
        <v>469</v>
      </c>
      <c r="B47" s="15">
        <v>68</v>
      </c>
      <c r="C47" s="15">
        <v>30</v>
      </c>
      <c r="D47" s="15" t="s">
        <v>28</v>
      </c>
      <c r="F47" s="15">
        <v>168</v>
      </c>
      <c r="G47" s="15">
        <v>45</v>
      </c>
      <c r="H47" s="15" t="s">
        <v>29</v>
      </c>
      <c r="J47" s="46" t="s">
        <v>78</v>
      </c>
      <c r="K47" s="30" t="s">
        <v>79</v>
      </c>
      <c r="M47" s="7">
        <v>48</v>
      </c>
      <c r="O47" s="7">
        <v>1</v>
      </c>
      <c r="Q47" s="37">
        <f t="shared" ref="Q47" si="1">M47*COS(O47*PI()/180)</f>
        <v>47.992689367506784</v>
      </c>
      <c r="S47" s="37">
        <v>335</v>
      </c>
      <c r="T47" s="6">
        <v>2446</v>
      </c>
      <c r="U47" s="7">
        <v>385</v>
      </c>
      <c r="W47" s="39">
        <v>912.88888888888891</v>
      </c>
      <c r="X47" s="10">
        <f>PI()*0.225^2*U:U*100/W:W</f>
        <v>6.7074542213347383</v>
      </c>
      <c r="Y47" s="42"/>
      <c r="Z47" s="42">
        <v>1.829</v>
      </c>
      <c r="AA47" s="42">
        <v>0.8</v>
      </c>
      <c r="AB47" s="40">
        <f>(Z47-AA47)*2</f>
        <v>2.0579999999999998</v>
      </c>
      <c r="AC47" s="42"/>
      <c r="AD47" s="43">
        <f>AB47/X48*1000</f>
        <v>344.00977635883294</v>
      </c>
      <c r="AG47" s="44" t="s">
        <v>470</v>
      </c>
      <c r="AH47" s="42" t="s">
        <v>80</v>
      </c>
    </row>
    <row r="48" spans="1:35">
      <c r="A48" s="3"/>
      <c r="S48" s="37">
        <v>150</v>
      </c>
      <c r="T48" s="6">
        <v>3690</v>
      </c>
      <c r="U48" s="7">
        <v>382</v>
      </c>
      <c r="W48" s="9">
        <v>1015.5555555555555</v>
      </c>
      <c r="X48" s="10">
        <f>PI()*0.225^2*U:U*100/W:W</f>
        <v>5.982388122171626</v>
      </c>
      <c r="Y48" s="42"/>
      <c r="Z48" s="42"/>
      <c r="AA48" s="42"/>
      <c r="AB48" s="42"/>
      <c r="AC48" s="42"/>
      <c r="AD48" s="42"/>
      <c r="AG48" s="44" t="s">
        <v>81</v>
      </c>
      <c r="AH48" s="42" t="s">
        <v>82</v>
      </c>
    </row>
    <row r="49" spans="1:35">
      <c r="A49" s="3"/>
      <c r="S49" s="37">
        <v>62</v>
      </c>
      <c r="T49" s="6">
        <v>3691</v>
      </c>
      <c r="U49" s="7">
        <v>112</v>
      </c>
      <c r="W49" s="9">
        <v>1037.7777777777778</v>
      </c>
      <c r="X49" s="10">
        <f>PI()*0.225^2*U:U*100/W:W</f>
        <v>1.7164397549538237</v>
      </c>
      <c r="Y49" s="42"/>
      <c r="Z49" s="42"/>
      <c r="AA49" s="42"/>
      <c r="AB49" s="42"/>
      <c r="AC49" s="42"/>
      <c r="AD49" s="42"/>
      <c r="AG49" s="44" t="s">
        <v>83</v>
      </c>
      <c r="AH49" s="42" t="s">
        <v>84</v>
      </c>
    </row>
    <row r="50" spans="1:35">
      <c r="A50" s="3"/>
      <c r="S50" s="37">
        <v>62</v>
      </c>
      <c r="T50" s="6" t="s">
        <v>471</v>
      </c>
      <c r="U50" s="7"/>
      <c r="W50" s="39"/>
      <c r="X50" s="10" t="s">
        <v>471</v>
      </c>
      <c r="Y50" s="42"/>
      <c r="Z50" s="42"/>
      <c r="AA50" s="42"/>
      <c r="AB50" s="42"/>
      <c r="AC50" s="42"/>
      <c r="AD50" s="42"/>
      <c r="AH50" s="42"/>
      <c r="AI50" s="15" t="s">
        <v>36</v>
      </c>
    </row>
    <row r="51" spans="1:35">
      <c r="A51" s="3" t="s">
        <v>85</v>
      </c>
      <c r="B51" s="15">
        <v>69</v>
      </c>
      <c r="C51" s="15">
        <v>0</v>
      </c>
      <c r="D51" s="15" t="s">
        <v>472</v>
      </c>
      <c r="F51" s="15">
        <v>168</v>
      </c>
      <c r="G51" s="15">
        <v>45</v>
      </c>
      <c r="H51" s="15" t="s">
        <v>473</v>
      </c>
      <c r="J51" s="46" t="s">
        <v>78</v>
      </c>
      <c r="K51" s="30">
        <v>1462.7402777777777</v>
      </c>
      <c r="M51" s="7">
        <v>48</v>
      </c>
      <c r="O51" s="7">
        <v>5</v>
      </c>
      <c r="Q51" s="37">
        <f t="shared" ref="Q51" si="2">M51*COS(O51*PI()/180)</f>
        <v>47.81734550840379</v>
      </c>
      <c r="S51" s="37">
        <v>335</v>
      </c>
      <c r="T51" s="6">
        <v>2446</v>
      </c>
      <c r="U51" s="7">
        <v>415</v>
      </c>
      <c r="W51" s="39">
        <v>912.88888888888891</v>
      </c>
      <c r="X51" s="10">
        <f>PI()*0.225^2*U:U*100/W:W</f>
        <v>7.2301129918283538</v>
      </c>
      <c r="Y51" s="42"/>
      <c r="Z51" s="42">
        <v>2.504</v>
      </c>
      <c r="AA51" s="42">
        <v>0.8</v>
      </c>
      <c r="AB51" s="40">
        <f t="shared" ref="AB51" si="3">(Z51-AA51)*2</f>
        <v>3.4079999999999999</v>
      </c>
      <c r="AC51" s="42"/>
      <c r="AD51" s="43">
        <f t="shared" ref="AD51" si="4">AB51/X52*1000</f>
        <v>628.94441459439963</v>
      </c>
      <c r="AG51" s="44" t="s">
        <v>86</v>
      </c>
      <c r="AH51" s="42" t="s">
        <v>87</v>
      </c>
    </row>
    <row r="52" spans="1:35">
      <c r="A52" s="3"/>
      <c r="Q52" s="37"/>
      <c r="S52" s="37">
        <v>150</v>
      </c>
      <c r="T52" s="6">
        <v>3690</v>
      </c>
      <c r="U52" s="7">
        <v>346</v>
      </c>
      <c r="W52" s="9">
        <v>1015.5555555555555</v>
      </c>
      <c r="X52" s="10">
        <f>PI()*0.225^2*U:U*100/W:W</f>
        <v>5.4186028541135665</v>
      </c>
      <c r="Y52" s="42"/>
      <c r="Z52" s="42"/>
      <c r="AA52" s="42"/>
      <c r="AB52" s="42"/>
      <c r="AC52" s="42"/>
      <c r="AD52" s="42"/>
      <c r="AG52" s="44" t="s">
        <v>88</v>
      </c>
      <c r="AH52" s="42" t="s">
        <v>89</v>
      </c>
    </row>
    <row r="53" spans="1:35">
      <c r="A53" s="3"/>
      <c r="Q53" s="37"/>
      <c r="S53" s="37">
        <v>62</v>
      </c>
      <c r="T53" s="6">
        <v>3691</v>
      </c>
      <c r="U53" s="7">
        <v>120</v>
      </c>
      <c r="W53" s="9">
        <v>1037.7777777777778</v>
      </c>
      <c r="X53" s="10">
        <f>PI()*0.225^2*U:U*100/W:W</f>
        <v>1.8390425945933828</v>
      </c>
      <c r="Y53" s="42"/>
      <c r="Z53" s="42"/>
      <c r="AA53" s="42"/>
      <c r="AB53" s="42"/>
      <c r="AC53" s="42"/>
      <c r="AD53" s="42"/>
      <c r="AH53" s="42"/>
      <c r="AI53" s="15" t="s">
        <v>34</v>
      </c>
    </row>
    <row r="54" spans="1:35">
      <c r="A54" s="3"/>
      <c r="B54" s="51"/>
      <c r="C54" s="51"/>
      <c r="D54" s="51"/>
      <c r="E54" s="51"/>
      <c r="F54" s="51"/>
      <c r="G54" s="51"/>
      <c r="H54" s="51"/>
      <c r="I54" s="51"/>
      <c r="J54" s="52"/>
      <c r="K54" s="3"/>
      <c r="L54" s="51"/>
      <c r="M54" s="6"/>
      <c r="N54" s="6"/>
      <c r="O54" s="6"/>
      <c r="P54" s="51"/>
      <c r="Q54" s="53"/>
      <c r="R54" s="51"/>
      <c r="S54" s="53">
        <v>62</v>
      </c>
      <c r="T54" s="6" t="s">
        <v>35</v>
      </c>
      <c r="U54" s="6"/>
      <c r="V54" s="51"/>
      <c r="W54" s="39"/>
      <c r="X54" s="50" t="s">
        <v>35</v>
      </c>
      <c r="Y54" s="54"/>
      <c r="Z54" s="54"/>
      <c r="AA54" s="54"/>
      <c r="AB54" s="42"/>
      <c r="AC54" s="42"/>
      <c r="AD54" s="42"/>
      <c r="AE54" s="51"/>
      <c r="AF54" s="51"/>
      <c r="AH54" s="42"/>
      <c r="AI54" s="15" t="s">
        <v>36</v>
      </c>
    </row>
    <row r="55" spans="1:35">
      <c r="A55" s="3" t="s">
        <v>90</v>
      </c>
      <c r="B55" s="15">
        <v>69</v>
      </c>
      <c r="C55" s="15">
        <v>30</v>
      </c>
      <c r="D55" s="15" t="s">
        <v>28</v>
      </c>
      <c r="F55" s="15">
        <v>168</v>
      </c>
      <c r="G55" s="15">
        <v>45</v>
      </c>
      <c r="H55" s="15" t="s">
        <v>29</v>
      </c>
      <c r="J55" s="46" t="s">
        <v>78</v>
      </c>
      <c r="K55" s="30">
        <v>1462.8736111111111</v>
      </c>
      <c r="M55" s="7">
        <v>47</v>
      </c>
      <c r="O55" s="7">
        <v>12</v>
      </c>
      <c r="Q55" s="37">
        <f t="shared" ref="Q55:Q111" si="5">M55*COS(O55*PI()/180)</f>
        <v>45.972937234488867</v>
      </c>
      <c r="S55" s="37">
        <v>335</v>
      </c>
      <c r="T55" s="6">
        <v>2446</v>
      </c>
      <c r="U55" s="15">
        <v>450</v>
      </c>
      <c r="W55" s="39">
        <v>912.88888888888891</v>
      </c>
      <c r="X55" s="10">
        <f>PI()*0.225^2*U:U*100/W:W</f>
        <v>7.8398815574042393</v>
      </c>
      <c r="Y55" s="42"/>
      <c r="Z55" s="42">
        <v>1.802</v>
      </c>
      <c r="AA55" s="42">
        <v>0.8</v>
      </c>
      <c r="AB55" s="40">
        <f t="shared" ref="AB55" si="6">(Z55-AA55)*2</f>
        <v>2.004</v>
      </c>
      <c r="AC55" s="42"/>
      <c r="AD55" s="43">
        <f t="shared" ref="AD55" si="7">AB55/X56*1000</f>
        <v>308.34605603337519</v>
      </c>
      <c r="AG55" s="44" t="s">
        <v>91</v>
      </c>
      <c r="AH55" s="42" t="s">
        <v>92</v>
      </c>
    </row>
    <row r="56" spans="1:35">
      <c r="S56" s="37">
        <v>150</v>
      </c>
      <c r="T56" s="6">
        <v>3690</v>
      </c>
      <c r="U56" s="15">
        <v>415</v>
      </c>
      <c r="W56" s="9">
        <v>1015.5555555555555</v>
      </c>
      <c r="X56" s="10">
        <f>PI()*0.225^2*U:U*100/W:W</f>
        <v>6.4991912845581794</v>
      </c>
      <c r="Y56" s="42"/>
      <c r="Z56" s="42"/>
      <c r="AA56" s="42"/>
      <c r="AB56" s="42"/>
      <c r="AC56" s="42"/>
      <c r="AD56" s="42"/>
      <c r="AG56" s="44" t="s">
        <v>93</v>
      </c>
      <c r="AH56" s="42" t="s">
        <v>94</v>
      </c>
    </row>
    <row r="57" spans="1:35">
      <c r="S57" s="37">
        <v>62</v>
      </c>
      <c r="T57" s="6">
        <v>3691</v>
      </c>
      <c r="U57" s="15">
        <v>158</v>
      </c>
      <c r="W57" s="9">
        <v>1037.7777777777778</v>
      </c>
      <c r="X57" s="10">
        <f>PI()*0.225^2*U:U*100/W:W</f>
        <v>2.4214060828812873</v>
      </c>
      <c r="Y57" s="42"/>
      <c r="Z57" s="42"/>
      <c r="AA57" s="42"/>
      <c r="AB57" s="42"/>
      <c r="AC57" s="42"/>
      <c r="AD57" s="42"/>
      <c r="AG57" s="44" t="s">
        <v>95</v>
      </c>
      <c r="AH57" s="42" t="s">
        <v>96</v>
      </c>
    </row>
    <row r="58" spans="1:35">
      <c r="S58" s="37">
        <v>62</v>
      </c>
      <c r="T58" s="6" t="s">
        <v>35</v>
      </c>
      <c r="W58" s="39"/>
      <c r="X58" s="10" t="s">
        <v>35</v>
      </c>
      <c r="Y58" s="42"/>
      <c r="Z58" s="42"/>
      <c r="AA58" s="42"/>
      <c r="AB58" s="42"/>
      <c r="AC58" s="42"/>
      <c r="AD58" s="42"/>
      <c r="AH58" s="42"/>
      <c r="AI58" s="15" t="s">
        <v>36</v>
      </c>
    </row>
    <row r="59" spans="1:35">
      <c r="A59" s="15" t="s">
        <v>97</v>
      </c>
      <c r="B59" s="15">
        <v>70</v>
      </c>
      <c r="C59" s="15">
        <v>0.7</v>
      </c>
      <c r="D59" s="15" t="s">
        <v>28</v>
      </c>
      <c r="F59" s="15">
        <v>168</v>
      </c>
      <c r="G59" s="15">
        <v>45.28</v>
      </c>
      <c r="H59" s="15" t="s">
        <v>29</v>
      </c>
      <c r="J59" s="46" t="s">
        <v>98</v>
      </c>
      <c r="K59" s="30">
        <v>1462.0763888888889</v>
      </c>
      <c r="M59" s="7">
        <v>36</v>
      </c>
      <c r="O59" s="7">
        <v>7</v>
      </c>
      <c r="Q59" s="37">
        <f t="shared" ref="Q59:Q115" si="8">M59*COS(O59*PI()/180)</f>
        <v>35.73166145908759</v>
      </c>
      <c r="S59" s="37">
        <v>335</v>
      </c>
      <c r="T59" s="6">
        <v>2446</v>
      </c>
      <c r="U59" s="15">
        <v>334</v>
      </c>
      <c r="W59" s="39">
        <v>912.88888888888891</v>
      </c>
      <c r="X59" s="10">
        <f>PI()*0.225^2*U:U*100/W:W</f>
        <v>5.8189343114955916</v>
      </c>
      <c r="Y59" s="42"/>
      <c r="Z59" s="42">
        <v>2.2509999999999999</v>
      </c>
      <c r="AA59" s="42">
        <v>0.8</v>
      </c>
      <c r="AB59" s="40">
        <f t="shared" ref="AB59" si="9">(Z59-AA59)*2</f>
        <v>2.9019999999999997</v>
      </c>
      <c r="AC59" s="42"/>
      <c r="AD59" s="43">
        <f t="shared" ref="AD59" si="10">AB59/X60*1000</f>
        <v>654.78654997897263</v>
      </c>
      <c r="AG59" s="44" t="s">
        <v>99</v>
      </c>
      <c r="AH59" s="42" t="s">
        <v>100</v>
      </c>
    </row>
    <row r="60" spans="1:35">
      <c r="Q60" s="37"/>
      <c r="S60" s="37">
        <v>150</v>
      </c>
      <c r="T60" s="6">
        <v>3690</v>
      </c>
      <c r="U60" s="15">
        <v>283</v>
      </c>
      <c r="W60" s="9">
        <v>1015.5555555555555</v>
      </c>
      <c r="X60" s="10">
        <f>PI()*0.225^2*U:U*100/W:W</f>
        <v>4.431978635011963</v>
      </c>
      <c r="Y60" s="42"/>
      <c r="Z60" s="42"/>
      <c r="AA60" s="42"/>
      <c r="AB60" s="42"/>
      <c r="AC60" s="42"/>
      <c r="AD60" s="42"/>
      <c r="AG60" s="44" t="s">
        <v>101</v>
      </c>
      <c r="AH60" s="42" t="s">
        <v>102</v>
      </c>
    </row>
    <row r="61" spans="1:35">
      <c r="Q61" s="37"/>
      <c r="S61" s="37">
        <v>62</v>
      </c>
      <c r="T61" s="6">
        <v>3691</v>
      </c>
      <c r="U61" s="15">
        <v>150</v>
      </c>
      <c r="W61" s="9">
        <v>1037.7777777777778</v>
      </c>
      <c r="X61" s="10">
        <f>PI()*0.225^2*U:U*100/W:W</f>
        <v>2.2988032432417285</v>
      </c>
      <c r="Y61" s="42"/>
      <c r="Z61" s="42"/>
      <c r="AA61" s="42"/>
      <c r="AB61" s="42"/>
      <c r="AC61" s="42"/>
      <c r="AD61" s="42"/>
      <c r="AH61" s="42"/>
      <c r="AI61" s="15" t="s">
        <v>225</v>
      </c>
    </row>
    <row r="62" spans="1:35">
      <c r="Q62" s="53"/>
      <c r="S62" s="37">
        <v>62</v>
      </c>
      <c r="T62" s="6" t="s">
        <v>471</v>
      </c>
      <c r="W62" s="39"/>
      <c r="X62" s="50" t="s">
        <v>471</v>
      </c>
      <c r="Y62" s="42"/>
      <c r="Z62" s="42"/>
      <c r="AA62" s="42"/>
      <c r="AB62" s="42"/>
      <c r="AC62" s="42"/>
      <c r="AD62" s="42"/>
      <c r="AH62" s="42"/>
      <c r="AI62" s="15" t="s">
        <v>36</v>
      </c>
    </row>
    <row r="63" spans="1:35">
      <c r="A63" s="15" t="s">
        <v>103</v>
      </c>
      <c r="B63" s="15">
        <v>70</v>
      </c>
      <c r="C63" s="15">
        <v>30</v>
      </c>
      <c r="D63" s="15" t="s">
        <v>472</v>
      </c>
      <c r="F63" s="15">
        <v>168</v>
      </c>
      <c r="G63" s="15">
        <v>45.15</v>
      </c>
      <c r="H63" s="15" t="s">
        <v>473</v>
      </c>
      <c r="J63" s="46" t="s">
        <v>98</v>
      </c>
      <c r="K63" s="30">
        <v>1462.1951388888888</v>
      </c>
      <c r="M63" s="7">
        <v>34</v>
      </c>
      <c r="O63" s="7">
        <v>1</v>
      </c>
      <c r="Q63" s="37">
        <f t="shared" si="5"/>
        <v>33.994821635317301</v>
      </c>
      <c r="S63" s="37">
        <v>335</v>
      </c>
      <c r="T63" s="6">
        <v>2446</v>
      </c>
      <c r="U63" s="15">
        <v>319</v>
      </c>
      <c r="W63" s="39">
        <v>912.88888888888891</v>
      </c>
      <c r="X63" s="10">
        <f>PI()*0.225^2*U:U*100/W:W</f>
        <v>5.5576049262487839</v>
      </c>
      <c r="Y63" s="42"/>
      <c r="Z63" s="42">
        <v>2.2210000000000001</v>
      </c>
      <c r="AA63" s="42">
        <v>0.8</v>
      </c>
      <c r="AB63" s="40">
        <f t="shared" ref="AB63" si="11">(Z63-AA63)*2</f>
        <v>2.8420000000000001</v>
      </c>
      <c r="AC63" s="42"/>
      <c r="AD63" s="43">
        <f t="shared" ref="AD63" si="12">AB63/X64*1000</f>
        <v>585.39789592982379</v>
      </c>
      <c r="AG63" s="44" t="s">
        <v>474</v>
      </c>
      <c r="AH63" s="42" t="s">
        <v>104</v>
      </c>
    </row>
    <row r="64" spans="1:35">
      <c r="S64" s="37">
        <v>150</v>
      </c>
      <c r="T64" s="6">
        <v>3690</v>
      </c>
      <c r="U64" s="15">
        <v>310</v>
      </c>
      <c r="W64" s="9">
        <v>1015.5555555555555</v>
      </c>
      <c r="X64" s="10">
        <f>PI()*0.225^2*U:U*100/W:W</f>
        <v>4.854817586055507</v>
      </c>
      <c r="Y64" s="42"/>
      <c r="Z64" s="42"/>
      <c r="AA64" s="42"/>
      <c r="AB64" s="42"/>
      <c r="AC64" s="42"/>
      <c r="AD64" s="42"/>
      <c r="AG64" s="44" t="s">
        <v>105</v>
      </c>
      <c r="AH64" s="42" t="s">
        <v>106</v>
      </c>
    </row>
    <row r="65" spans="1:35">
      <c r="S65" s="37">
        <v>62</v>
      </c>
      <c r="T65" s="6">
        <v>3691</v>
      </c>
      <c r="U65" s="15">
        <v>92</v>
      </c>
      <c r="W65" s="9">
        <v>1037.7777777777778</v>
      </c>
      <c r="X65" s="10">
        <f>PI()*0.225^2*U:U*100/W:W</f>
        <v>1.4099326558549268</v>
      </c>
      <c r="Y65" s="42"/>
      <c r="Z65" s="42"/>
      <c r="AA65" s="42"/>
      <c r="AB65" s="42"/>
      <c r="AC65" s="42"/>
      <c r="AD65" s="42"/>
      <c r="AG65" s="44" t="s">
        <v>107</v>
      </c>
      <c r="AH65" s="42" t="s">
        <v>108</v>
      </c>
    </row>
    <row r="66" spans="1:35">
      <c r="D66" s="51"/>
      <c r="H66" s="51"/>
      <c r="S66" s="37">
        <v>62</v>
      </c>
      <c r="T66" s="6" t="s">
        <v>35</v>
      </c>
      <c r="W66" s="39"/>
      <c r="X66" s="10" t="s">
        <v>35</v>
      </c>
      <c r="Y66" s="42"/>
      <c r="Z66" s="42"/>
      <c r="AA66" s="42"/>
      <c r="AB66" s="42"/>
      <c r="AC66" s="42"/>
      <c r="AD66" s="42"/>
      <c r="AH66" s="42"/>
      <c r="AI66" s="15" t="s">
        <v>36</v>
      </c>
    </row>
    <row r="67" spans="1:35">
      <c r="A67" s="3" t="s">
        <v>109</v>
      </c>
      <c r="B67" s="15">
        <v>71</v>
      </c>
      <c r="C67" s="15">
        <v>0.13</v>
      </c>
      <c r="D67" s="15" t="s">
        <v>28</v>
      </c>
      <c r="F67" s="15">
        <v>168</v>
      </c>
      <c r="G67" s="15">
        <v>46.84</v>
      </c>
      <c r="H67" s="15" t="s">
        <v>29</v>
      </c>
      <c r="J67" s="46" t="s">
        <v>98</v>
      </c>
      <c r="K67" s="30">
        <v>1462.4076388888889</v>
      </c>
      <c r="M67" s="7">
        <v>40</v>
      </c>
      <c r="O67" s="7">
        <v>6</v>
      </c>
      <c r="Q67" s="37">
        <f t="shared" si="8"/>
        <v>39.780875814730933</v>
      </c>
      <c r="S67" s="37">
        <v>335</v>
      </c>
      <c r="T67" s="6">
        <v>2446</v>
      </c>
      <c r="U67" s="15">
        <v>381</v>
      </c>
      <c r="W67" s="39">
        <v>912.88888888888891</v>
      </c>
      <c r="X67" s="10">
        <f>PI()*0.225^2*U:U*100/W:W</f>
        <v>6.6377663852689226</v>
      </c>
      <c r="Y67" s="42"/>
      <c r="Z67" s="42">
        <v>1.36</v>
      </c>
      <c r="AA67" s="42">
        <v>0.8</v>
      </c>
      <c r="AB67" s="40">
        <f t="shared" ref="AB67" si="13">(Z67-AA67)*2</f>
        <v>1.1200000000000001</v>
      </c>
      <c r="AC67" s="42"/>
      <c r="AD67" s="43">
        <f t="shared" ref="AD67" si="14">AB67/X68*1000</f>
        <v>188.69812728673628</v>
      </c>
      <c r="AG67" s="44" t="s">
        <v>110</v>
      </c>
      <c r="AH67" s="42" t="s">
        <v>111</v>
      </c>
    </row>
    <row r="68" spans="1:35">
      <c r="A68" s="3"/>
      <c r="Q68" s="37"/>
      <c r="S68" s="37">
        <v>150</v>
      </c>
      <c r="T68" s="6">
        <v>3690</v>
      </c>
      <c r="U68" s="15">
        <v>379</v>
      </c>
      <c r="W68" s="9">
        <v>1015.5555555555555</v>
      </c>
      <c r="X68" s="10">
        <f>PI()*0.225^2*U:U*100/W:W</f>
        <v>5.9354060165001208</v>
      </c>
      <c r="Y68" s="42"/>
      <c r="Z68" s="42"/>
      <c r="AA68" s="42"/>
      <c r="AB68" s="42"/>
      <c r="AC68" s="42"/>
      <c r="AD68" s="42"/>
      <c r="AG68" s="44" t="s">
        <v>112</v>
      </c>
      <c r="AH68" s="42" t="s">
        <v>113</v>
      </c>
    </row>
    <row r="69" spans="1:35">
      <c r="A69" s="3"/>
      <c r="Q69" s="37"/>
      <c r="S69" s="37">
        <v>62</v>
      </c>
      <c r="T69" s="6">
        <v>3691</v>
      </c>
      <c r="U69" s="15">
        <v>203</v>
      </c>
      <c r="W69" s="9">
        <v>1037.7777777777778</v>
      </c>
      <c r="X69" s="10">
        <f>PI()*0.225^2*U:U*100/W:W</f>
        <v>3.1110470558538057</v>
      </c>
      <c r="Y69" s="42"/>
      <c r="Z69" s="42"/>
      <c r="AA69" s="42"/>
      <c r="AB69" s="42"/>
      <c r="AC69" s="42"/>
      <c r="AD69" s="42"/>
      <c r="AH69" s="42"/>
      <c r="AI69" s="15" t="s">
        <v>461</v>
      </c>
    </row>
    <row r="70" spans="1:35">
      <c r="A70" s="3"/>
      <c r="Q70" s="53"/>
      <c r="S70" s="37">
        <v>62</v>
      </c>
      <c r="T70" s="6" t="s">
        <v>35</v>
      </c>
      <c r="W70" s="39"/>
      <c r="X70" s="50" t="s">
        <v>35</v>
      </c>
      <c r="Y70" s="42"/>
      <c r="Z70" s="42"/>
      <c r="AA70" s="42"/>
      <c r="AB70" s="42"/>
      <c r="AC70" s="42"/>
      <c r="AD70" s="42"/>
      <c r="AH70" s="42"/>
      <c r="AI70" s="15" t="s">
        <v>36</v>
      </c>
    </row>
    <row r="71" spans="1:35">
      <c r="A71" s="15" t="s">
        <v>114</v>
      </c>
      <c r="B71" s="15">
        <v>71</v>
      </c>
      <c r="C71" s="15">
        <v>30</v>
      </c>
      <c r="D71" s="15" t="s">
        <v>28</v>
      </c>
      <c r="F71" s="15">
        <v>168</v>
      </c>
      <c r="G71" s="15">
        <v>45.27</v>
      </c>
      <c r="H71" s="15" t="s">
        <v>29</v>
      </c>
      <c r="J71" s="46" t="s">
        <v>98</v>
      </c>
      <c r="K71" s="30">
        <v>1462.6111111111111</v>
      </c>
      <c r="M71" s="7">
        <v>44</v>
      </c>
      <c r="O71" s="7">
        <v>0</v>
      </c>
      <c r="Q71" s="37">
        <f t="shared" si="5"/>
        <v>44</v>
      </c>
      <c r="S71" s="37">
        <v>335</v>
      </c>
      <c r="T71" s="6">
        <v>2446</v>
      </c>
      <c r="U71" s="15">
        <v>407</v>
      </c>
      <c r="W71" s="39">
        <v>912.88888888888891</v>
      </c>
      <c r="X71" s="10">
        <f>PI()*0.225^2*U:U*100/W:W</f>
        <v>7.0907373196967232</v>
      </c>
      <c r="Y71" s="42"/>
      <c r="Z71" s="42">
        <v>2.1309999999999998</v>
      </c>
      <c r="AA71" s="42">
        <v>0.8</v>
      </c>
      <c r="AB71" s="40">
        <f t="shared" ref="AB71" si="15">(Z71-AA71)*2</f>
        <v>2.6619999999999995</v>
      </c>
      <c r="AC71" s="42"/>
      <c r="AD71" s="43">
        <f t="shared" ref="AD71" si="16">AB71/X72*1000</f>
        <v>405.6792601929202</v>
      </c>
      <c r="AG71" s="44" t="s">
        <v>115</v>
      </c>
      <c r="AH71" s="42" t="s">
        <v>116</v>
      </c>
    </row>
    <row r="72" spans="1:35">
      <c r="S72" s="37">
        <v>150</v>
      </c>
      <c r="T72" s="6">
        <v>3690</v>
      </c>
      <c r="U72" s="15">
        <v>419</v>
      </c>
      <c r="W72" s="9">
        <v>1015.5555555555555</v>
      </c>
      <c r="X72" s="10">
        <f>PI()*0.225^2*U:U*100/W:W</f>
        <v>6.5618340921201863</v>
      </c>
      <c r="Y72" s="42"/>
      <c r="Z72" s="42"/>
      <c r="AA72" s="42"/>
      <c r="AB72" s="42"/>
      <c r="AC72" s="42"/>
      <c r="AD72" s="42"/>
      <c r="AG72" s="44" t="s">
        <v>117</v>
      </c>
      <c r="AH72" s="42" t="s">
        <v>118</v>
      </c>
    </row>
    <row r="73" spans="1:35">
      <c r="S73" s="37">
        <v>62</v>
      </c>
      <c r="T73" s="6">
        <v>3691</v>
      </c>
      <c r="U73" s="15">
        <v>241</v>
      </c>
      <c r="W73" s="9">
        <v>1037.7777777777778</v>
      </c>
      <c r="X73" s="10">
        <f>PI()*0.225^2*U:U*100/W:W</f>
        <v>3.6934105441417109</v>
      </c>
      <c r="Y73" s="42"/>
      <c r="Z73" s="42"/>
      <c r="AA73" s="42"/>
      <c r="AB73" s="42"/>
      <c r="AC73" s="42"/>
      <c r="AD73" s="42"/>
      <c r="AG73" s="44" t="s">
        <v>119</v>
      </c>
      <c r="AH73" s="42" t="s">
        <v>120</v>
      </c>
    </row>
    <row r="74" spans="1:35">
      <c r="S74" s="53">
        <v>62</v>
      </c>
      <c r="T74" s="6" t="s">
        <v>35</v>
      </c>
      <c r="W74" s="39"/>
      <c r="X74" s="10" t="s">
        <v>35</v>
      </c>
      <c r="Y74" s="42"/>
      <c r="Z74" s="42"/>
      <c r="AA74" s="42"/>
      <c r="AB74" s="42"/>
      <c r="AC74" s="42"/>
      <c r="AD74" s="42"/>
      <c r="AH74" s="42"/>
      <c r="AI74" s="15" t="s">
        <v>36</v>
      </c>
    </row>
    <row r="75" spans="1:35">
      <c r="A75" s="3" t="s">
        <v>121</v>
      </c>
      <c r="B75" s="15">
        <v>72</v>
      </c>
      <c r="C75" s="15">
        <v>0.1</v>
      </c>
      <c r="D75" s="15" t="s">
        <v>28</v>
      </c>
      <c r="F75" s="15">
        <v>168</v>
      </c>
      <c r="G75" s="15">
        <v>45.02</v>
      </c>
      <c r="H75" s="15" t="s">
        <v>29</v>
      </c>
      <c r="J75" s="46" t="s">
        <v>98</v>
      </c>
      <c r="K75" s="30">
        <v>1462.7659722222222</v>
      </c>
      <c r="M75" s="7">
        <v>46</v>
      </c>
      <c r="O75" s="7">
        <v>3</v>
      </c>
      <c r="Q75" s="37">
        <f t="shared" si="8"/>
        <v>45.936958598710397</v>
      </c>
      <c r="S75" s="37">
        <v>335</v>
      </c>
      <c r="T75" s="6">
        <v>2446</v>
      </c>
      <c r="U75" s="15">
        <v>442</v>
      </c>
      <c r="W75" s="39">
        <v>912.88888888888891</v>
      </c>
      <c r="X75" s="10">
        <f>PI()*0.225^2*U:U*100/W:W</f>
        <v>7.7005058852726087</v>
      </c>
      <c r="Y75" s="42"/>
      <c r="Z75" s="42">
        <v>2.2360000000000002</v>
      </c>
      <c r="AA75" s="42">
        <v>0.8</v>
      </c>
      <c r="AB75" s="40">
        <f t="shared" ref="AB75" si="17">(Z75-AA75)*2</f>
        <v>2.8720000000000003</v>
      </c>
      <c r="AC75" s="42"/>
      <c r="AD75" s="43">
        <f t="shared" ref="AD75" si="18">AB75/X76*1000</f>
        <v>458.47242672786831</v>
      </c>
      <c r="AG75" s="44" t="s">
        <v>122</v>
      </c>
      <c r="AH75" s="42" t="s">
        <v>123</v>
      </c>
    </row>
    <row r="76" spans="1:35">
      <c r="A76" s="3"/>
      <c r="Q76" s="37"/>
      <c r="S76" s="37">
        <v>150</v>
      </c>
      <c r="T76" s="6">
        <v>3690</v>
      </c>
      <c r="U76" s="15">
        <v>400</v>
      </c>
      <c r="W76" s="9">
        <v>1015.5555555555555</v>
      </c>
      <c r="X76" s="10">
        <f>PI()*0.225^2*U:U*100/W:W</f>
        <v>6.2642807562006553</v>
      </c>
      <c r="Y76" s="42"/>
      <c r="Z76" s="42"/>
      <c r="AA76" s="42"/>
      <c r="AB76" s="42"/>
      <c r="AC76" s="42"/>
      <c r="AD76" s="42"/>
      <c r="AG76" s="44" t="s">
        <v>124</v>
      </c>
      <c r="AH76" s="42" t="s">
        <v>125</v>
      </c>
    </row>
    <row r="77" spans="1:35">
      <c r="A77" s="3"/>
      <c r="Q77" s="37"/>
      <c r="S77" s="37">
        <v>62</v>
      </c>
      <c r="T77" s="6">
        <v>3691</v>
      </c>
      <c r="U77" s="15">
        <v>122</v>
      </c>
      <c r="W77" s="9">
        <v>1037.7777777777778</v>
      </c>
      <c r="X77" s="10">
        <f>PI()*0.225^2*U:U*100/W:W</f>
        <v>1.8696933045032724</v>
      </c>
      <c r="Y77" s="42"/>
      <c r="Z77" s="42"/>
      <c r="AA77" s="42"/>
      <c r="AB77" s="42"/>
      <c r="AC77" s="42"/>
      <c r="AD77" s="42"/>
      <c r="AG77" s="44"/>
      <c r="AH77" s="42"/>
      <c r="AI77" s="15" t="s">
        <v>34</v>
      </c>
    </row>
    <row r="78" spans="1:35">
      <c r="A78" s="3"/>
      <c r="D78" s="51"/>
      <c r="H78" s="51"/>
      <c r="Q78" s="53"/>
      <c r="S78" s="37">
        <v>62</v>
      </c>
      <c r="T78" s="6" t="s">
        <v>475</v>
      </c>
      <c r="W78" s="39"/>
      <c r="X78" s="50" t="s">
        <v>475</v>
      </c>
      <c r="Y78" s="42"/>
      <c r="Z78" s="42"/>
      <c r="AA78" s="42"/>
      <c r="AB78" s="42"/>
      <c r="AC78" s="42"/>
      <c r="AD78" s="42"/>
      <c r="AH78" s="42"/>
      <c r="AI78" s="15" t="s">
        <v>36</v>
      </c>
    </row>
    <row r="79" spans="1:35">
      <c r="A79" s="15" t="s">
        <v>127</v>
      </c>
      <c r="B79" s="15">
        <v>72</v>
      </c>
      <c r="C79" s="15">
        <v>24.12</v>
      </c>
      <c r="D79" s="15" t="s">
        <v>476</v>
      </c>
      <c r="F79" s="15">
        <v>166</v>
      </c>
      <c r="G79" s="15">
        <v>39.130000000000003</v>
      </c>
      <c r="H79" s="15" t="s">
        <v>477</v>
      </c>
      <c r="J79" s="36" t="s">
        <v>133</v>
      </c>
      <c r="K79" s="30">
        <v>1462.0131944444445</v>
      </c>
      <c r="M79" s="7">
        <v>46</v>
      </c>
      <c r="O79" s="7">
        <v>10</v>
      </c>
      <c r="Q79" s="37">
        <f t="shared" si="5"/>
        <v>45.301156638561572</v>
      </c>
      <c r="S79" s="37">
        <v>335</v>
      </c>
      <c r="T79" s="6">
        <v>2446</v>
      </c>
      <c r="U79" s="15">
        <v>468</v>
      </c>
      <c r="W79" s="39">
        <v>912.88888888888891</v>
      </c>
      <c r="X79" s="10">
        <f>PI()*0.225^2*U:U*100/W:W</f>
        <v>8.1534768197004084</v>
      </c>
      <c r="Y79" s="42"/>
      <c r="Z79" s="42">
        <v>1.82</v>
      </c>
      <c r="AA79" s="42">
        <v>0.8</v>
      </c>
      <c r="AB79" s="40">
        <f t="shared" ref="AB79" si="19">(Z79-AA79)*2</f>
        <v>2.04</v>
      </c>
      <c r="AC79" s="42"/>
      <c r="AD79" s="43">
        <f t="shared" ref="AD79" si="20">AB79/X80*1000</f>
        <v>271.3799183277772</v>
      </c>
      <c r="AG79" s="44" t="s">
        <v>128</v>
      </c>
      <c r="AH79" s="42" t="s">
        <v>129</v>
      </c>
    </row>
    <row r="80" spans="1:35">
      <c r="S80" s="37">
        <v>150</v>
      </c>
      <c r="T80" s="6">
        <v>3690</v>
      </c>
      <c r="U80" s="15">
        <v>480</v>
      </c>
      <c r="W80" s="9">
        <v>1015.5555555555555</v>
      </c>
      <c r="X80" s="10">
        <f>PI()*0.225^2*U:U*100/W:W</f>
        <v>7.5171369074407854</v>
      </c>
      <c r="Y80" s="42"/>
      <c r="Z80" s="42"/>
      <c r="AA80" s="42"/>
      <c r="AB80" s="42"/>
      <c r="AC80" s="42"/>
      <c r="AD80" s="42"/>
      <c r="AG80" s="44" t="s">
        <v>130</v>
      </c>
      <c r="AH80" s="42" t="s">
        <v>131</v>
      </c>
    </row>
    <row r="81" spans="1:35">
      <c r="S81" s="37">
        <v>62</v>
      </c>
      <c r="T81" s="6">
        <v>3691</v>
      </c>
      <c r="U81" s="15">
        <v>210</v>
      </c>
      <c r="W81" s="9">
        <v>1037.7777777777778</v>
      </c>
      <c r="X81" s="10">
        <f>PI()*0.225^2*U:U*100/W:W</f>
        <v>3.2183245405384202</v>
      </c>
      <c r="Y81" s="42"/>
      <c r="Z81" s="42"/>
      <c r="AA81" s="42"/>
      <c r="AB81" s="42"/>
      <c r="AC81" s="42"/>
      <c r="AD81" s="42"/>
      <c r="AH81" s="42"/>
      <c r="AI81" s="15" t="s">
        <v>225</v>
      </c>
    </row>
    <row r="82" spans="1:35">
      <c r="S82" s="37">
        <v>62</v>
      </c>
      <c r="T82" s="6" t="s">
        <v>35</v>
      </c>
      <c r="W82" s="39"/>
      <c r="X82" s="10" t="s">
        <v>35</v>
      </c>
      <c r="Y82" s="42"/>
      <c r="Z82" s="42"/>
      <c r="AA82" s="42"/>
      <c r="AB82" s="42"/>
      <c r="AC82" s="42"/>
      <c r="AD82" s="42"/>
      <c r="AH82" s="42"/>
      <c r="AI82" s="15" t="s">
        <v>36</v>
      </c>
    </row>
    <row r="83" spans="1:35">
      <c r="A83" s="3" t="s">
        <v>132</v>
      </c>
      <c r="B83" s="15">
        <v>72</v>
      </c>
      <c r="C83" s="15">
        <v>32.869999999999997</v>
      </c>
      <c r="D83" s="15" t="s">
        <v>28</v>
      </c>
      <c r="F83" s="15">
        <v>163</v>
      </c>
      <c r="G83" s="15">
        <v>58.46</v>
      </c>
      <c r="H83" s="15" t="s">
        <v>29</v>
      </c>
      <c r="J83" s="36" t="s">
        <v>133</v>
      </c>
      <c r="K83" s="30">
        <v>1462.192361111111</v>
      </c>
      <c r="M83" s="7">
        <v>46</v>
      </c>
      <c r="O83" s="7">
        <v>7</v>
      </c>
      <c r="Q83" s="37">
        <f t="shared" si="8"/>
        <v>45.657122975500812</v>
      </c>
      <c r="S83" s="37">
        <v>335</v>
      </c>
      <c r="T83" s="6">
        <v>2446</v>
      </c>
      <c r="U83" s="15">
        <v>418</v>
      </c>
      <c r="W83" s="39">
        <v>912.88888888888891</v>
      </c>
      <c r="X83" s="10">
        <f>PI()*0.225^2*U:U*100/W:W</f>
        <v>7.282378868877716</v>
      </c>
      <c r="Y83" s="42"/>
      <c r="Z83" s="42">
        <v>2.5590000000000002</v>
      </c>
      <c r="AA83" s="42">
        <v>0.8</v>
      </c>
      <c r="AB83" s="40">
        <f t="shared" ref="AB83" si="21">(Z83-AA83)*2</f>
        <v>3.5180000000000002</v>
      </c>
      <c r="AC83" s="42"/>
      <c r="AD83" s="43">
        <f t="shared" ref="AD83" si="22">AB83/X84*1000</f>
        <v>573.05795478818743</v>
      </c>
      <c r="AG83" s="44" t="s">
        <v>134</v>
      </c>
      <c r="AH83" s="42" t="s">
        <v>135</v>
      </c>
    </row>
    <row r="84" spans="1:35">
      <c r="A84" s="3"/>
      <c r="Q84" s="37"/>
      <c r="S84" s="37">
        <v>150</v>
      </c>
      <c r="T84" s="6">
        <v>3690</v>
      </c>
      <c r="U84" s="15">
        <v>392</v>
      </c>
      <c r="W84" s="9">
        <v>1015.5555555555555</v>
      </c>
      <c r="X84" s="10">
        <f>PI()*0.225^2*U:U*100/W:W</f>
        <v>6.1389951410766415</v>
      </c>
      <c r="Y84" s="42"/>
      <c r="Z84" s="42"/>
      <c r="AA84" s="42"/>
      <c r="AB84" s="42"/>
      <c r="AC84" s="42"/>
      <c r="AD84" s="42"/>
      <c r="AG84" s="44" t="s">
        <v>136</v>
      </c>
      <c r="AH84" s="42" t="s">
        <v>137</v>
      </c>
    </row>
    <row r="85" spans="1:35">
      <c r="A85" s="3"/>
      <c r="Q85" s="37"/>
      <c r="S85" s="37">
        <v>62</v>
      </c>
      <c r="T85" s="6">
        <v>3691</v>
      </c>
      <c r="U85" s="15">
        <v>182</v>
      </c>
      <c r="W85" s="9">
        <v>1037.7777777777778</v>
      </c>
      <c r="X85" s="10">
        <f>PI()*0.225^2*U:U*100/W:W</f>
        <v>2.7892146017999639</v>
      </c>
      <c r="Y85" s="42"/>
      <c r="Z85" s="42"/>
      <c r="AA85" s="42"/>
      <c r="AB85" s="42"/>
      <c r="AC85" s="42"/>
      <c r="AD85" s="42"/>
      <c r="AG85" s="44"/>
      <c r="AH85" s="42"/>
      <c r="AI85" s="15" t="s">
        <v>478</v>
      </c>
    </row>
    <row r="86" spans="1:35">
      <c r="A86" s="3"/>
      <c r="Q86" s="53"/>
      <c r="S86" s="37">
        <v>62</v>
      </c>
      <c r="T86" s="6" t="s">
        <v>142</v>
      </c>
      <c r="W86" s="39"/>
      <c r="X86" s="50" t="s">
        <v>142</v>
      </c>
      <c r="Y86" s="42"/>
      <c r="Z86" s="42"/>
      <c r="AA86" s="42"/>
      <c r="AB86" s="42"/>
      <c r="AC86" s="42"/>
      <c r="AD86" s="42"/>
      <c r="AH86" s="42"/>
      <c r="AI86" s="15" t="s">
        <v>479</v>
      </c>
    </row>
    <row r="87" spans="1:35">
      <c r="A87" s="15" t="s">
        <v>138</v>
      </c>
      <c r="B87" s="15">
        <v>72</v>
      </c>
      <c r="C87" s="15">
        <v>48.17</v>
      </c>
      <c r="D87" s="15" t="s">
        <v>145</v>
      </c>
      <c r="F87" s="15">
        <v>161</v>
      </c>
      <c r="G87" s="15">
        <v>20.93</v>
      </c>
      <c r="H87" s="15" t="s">
        <v>146</v>
      </c>
      <c r="J87" s="36" t="s">
        <v>133</v>
      </c>
      <c r="K87" s="30">
        <v>1462.5055555555555</v>
      </c>
      <c r="M87" s="7">
        <v>45</v>
      </c>
      <c r="O87" s="7">
        <v>1</v>
      </c>
      <c r="Q87" s="37">
        <f t="shared" si="5"/>
        <v>44.993146282037607</v>
      </c>
      <c r="S87" s="37">
        <v>335</v>
      </c>
      <c r="T87" s="6">
        <v>2446</v>
      </c>
      <c r="U87" s="15">
        <v>397</v>
      </c>
      <c r="W87" s="39">
        <v>912.88888888888891</v>
      </c>
      <c r="X87" s="10">
        <f>PI()*0.225^2*U:U*100/W:W</f>
        <v>6.9165177295321856</v>
      </c>
      <c r="Y87" s="42"/>
      <c r="Z87" s="42">
        <v>3.9060000000000001</v>
      </c>
      <c r="AA87" s="42">
        <v>0.8</v>
      </c>
      <c r="AB87" s="40">
        <f t="shared" ref="AB87" si="23">(Z87-AA87)*2</f>
        <v>6.2119999999999997</v>
      </c>
      <c r="AC87" s="42"/>
      <c r="AD87" s="43">
        <f t="shared" ref="AD87" si="24">AB87/X88*1000</f>
        <v>948.95133839130403</v>
      </c>
      <c r="AG87" s="44" t="s">
        <v>139</v>
      </c>
      <c r="AH87" s="42" t="s">
        <v>140</v>
      </c>
    </row>
    <row r="88" spans="1:35">
      <c r="S88" s="37">
        <v>150</v>
      </c>
      <c r="T88" s="6">
        <v>3690</v>
      </c>
      <c r="U88" s="15">
        <v>418</v>
      </c>
      <c r="W88" s="9">
        <v>1015.5555555555555</v>
      </c>
      <c r="X88" s="10">
        <f>PI()*0.225^2*U:U*100/W:W</f>
        <v>6.5461733902296846</v>
      </c>
      <c r="Y88" s="42"/>
      <c r="Z88" s="42"/>
      <c r="AA88" s="42"/>
      <c r="AB88" s="42"/>
      <c r="AC88" s="42"/>
      <c r="AD88" s="42"/>
      <c r="AG88" s="44" t="s">
        <v>480</v>
      </c>
      <c r="AH88" s="42" t="s">
        <v>141</v>
      </c>
    </row>
    <row r="89" spans="1:35">
      <c r="S89" s="37">
        <v>62</v>
      </c>
      <c r="T89" s="6">
        <v>3691</v>
      </c>
      <c r="U89" s="15">
        <v>141</v>
      </c>
      <c r="W89" s="9">
        <v>1037.7777777777778</v>
      </c>
      <c r="X89" s="10">
        <f>PI()*0.225^2*U:U*100/W:W</f>
        <v>2.1608750486472248</v>
      </c>
      <c r="Y89" s="42"/>
      <c r="Z89" s="42"/>
      <c r="AA89" s="42"/>
      <c r="AB89" s="42"/>
      <c r="AC89" s="42"/>
      <c r="AD89" s="42"/>
      <c r="AH89" s="42"/>
      <c r="AI89" s="15" t="s">
        <v>34</v>
      </c>
    </row>
    <row r="90" spans="1:35">
      <c r="D90" s="51"/>
      <c r="H90" s="51"/>
      <c r="S90" s="37">
        <v>62</v>
      </c>
      <c r="T90" s="6" t="s">
        <v>458</v>
      </c>
      <c r="W90" s="39"/>
      <c r="X90" s="10" t="s">
        <v>458</v>
      </c>
      <c r="Y90" s="42"/>
      <c r="Z90" s="42"/>
      <c r="AA90" s="42"/>
      <c r="AB90" s="42"/>
      <c r="AC90" s="42"/>
      <c r="AD90" s="42"/>
      <c r="AH90" s="42"/>
      <c r="AI90" s="15" t="s">
        <v>479</v>
      </c>
    </row>
    <row r="91" spans="1:35">
      <c r="A91" s="3" t="s">
        <v>144</v>
      </c>
      <c r="B91" s="15">
        <v>72</v>
      </c>
      <c r="C91" s="15">
        <v>12.61</v>
      </c>
      <c r="D91" s="15" t="s">
        <v>459</v>
      </c>
      <c r="F91" s="15">
        <v>159</v>
      </c>
      <c r="G91" s="15">
        <v>10.33</v>
      </c>
      <c r="H91" s="15" t="s">
        <v>460</v>
      </c>
      <c r="J91" s="36" t="s">
        <v>133</v>
      </c>
      <c r="K91" s="30">
        <v>1462.8152777777777</v>
      </c>
      <c r="M91" s="7">
        <v>46</v>
      </c>
      <c r="O91" s="7">
        <v>12</v>
      </c>
      <c r="Q91" s="37">
        <f t="shared" si="8"/>
        <v>44.994789633755062</v>
      </c>
      <c r="S91" s="37">
        <v>335</v>
      </c>
      <c r="T91" s="6">
        <v>2446</v>
      </c>
      <c r="U91" s="15">
        <v>643</v>
      </c>
      <c r="W91" s="39">
        <v>912.88888888888891</v>
      </c>
      <c r="X91" s="10">
        <f>PI()*0.225^2*U:U*100/W:W</f>
        <v>11.202319647579834</v>
      </c>
      <c r="Y91" s="42"/>
      <c r="Z91" s="42">
        <v>2.637</v>
      </c>
      <c r="AA91" s="42">
        <v>0.8</v>
      </c>
      <c r="AB91" s="40">
        <f t="shared" ref="AB91" si="25">(Z91-AA91)*2</f>
        <v>3.6739999999999999</v>
      </c>
      <c r="AC91" s="42"/>
      <c r="AD91" s="43">
        <f t="shared" ref="AD91" si="26">AB91/X92*1000</f>
        <v>372.97290561535709</v>
      </c>
      <c r="AG91" s="44" t="s">
        <v>147</v>
      </c>
      <c r="AH91" s="42" t="s">
        <v>148</v>
      </c>
    </row>
    <row r="92" spans="1:35">
      <c r="A92" s="3"/>
      <c r="Q92" s="37"/>
      <c r="S92" s="37">
        <v>150</v>
      </c>
      <c r="T92" s="6">
        <v>3690</v>
      </c>
      <c r="U92" s="15">
        <v>629</v>
      </c>
      <c r="W92" s="9">
        <v>1015.5555555555555</v>
      </c>
      <c r="X92" s="10">
        <f>PI()*0.225^2*U:U*100/W:W</f>
        <v>9.8505814891255294</v>
      </c>
      <c r="Y92" s="42"/>
      <c r="Z92" s="42"/>
      <c r="AA92" s="42"/>
      <c r="AB92" s="42"/>
      <c r="AC92" s="42"/>
      <c r="AD92" s="42"/>
      <c r="AG92" s="44" t="s">
        <v>481</v>
      </c>
      <c r="AH92" s="42" t="s">
        <v>149</v>
      </c>
    </row>
    <row r="93" spans="1:35">
      <c r="A93" s="3"/>
      <c r="Q93" s="37"/>
      <c r="S93" s="37">
        <v>62</v>
      </c>
      <c r="T93" s="6">
        <v>3691</v>
      </c>
      <c r="U93" s="15">
        <v>301</v>
      </c>
      <c r="W93" s="9">
        <v>1037.7777777777778</v>
      </c>
      <c r="X93" s="10">
        <f>PI()*0.225^2*U:U*100/W:W</f>
        <v>4.6129318414384022</v>
      </c>
      <c r="Y93" s="42"/>
      <c r="Z93" s="42"/>
      <c r="AA93" s="42"/>
      <c r="AB93" s="42"/>
      <c r="AC93" s="42"/>
      <c r="AD93" s="42"/>
      <c r="AH93" s="42"/>
      <c r="AI93" s="15" t="s">
        <v>34</v>
      </c>
    </row>
    <row r="94" spans="1:35">
      <c r="A94" s="3"/>
      <c r="Q94" s="53"/>
      <c r="S94" s="53">
        <v>62</v>
      </c>
      <c r="T94" s="6" t="s">
        <v>35</v>
      </c>
      <c r="W94" s="39"/>
      <c r="X94" s="50" t="s">
        <v>35</v>
      </c>
      <c r="Y94" s="42"/>
      <c r="Z94" s="42"/>
      <c r="AA94" s="42"/>
      <c r="AB94" s="42"/>
      <c r="AC94" s="42"/>
      <c r="AD94" s="42"/>
      <c r="AH94" s="42"/>
      <c r="AI94" s="15" t="s">
        <v>143</v>
      </c>
    </row>
    <row r="95" spans="1:35">
      <c r="A95" s="15" t="s">
        <v>150</v>
      </c>
      <c r="B95" s="15">
        <v>71</v>
      </c>
      <c r="C95" s="15">
        <v>50.68</v>
      </c>
      <c r="D95" s="15" t="s">
        <v>28</v>
      </c>
      <c r="F95" s="15">
        <v>158</v>
      </c>
      <c r="G95" s="15">
        <v>23.42</v>
      </c>
      <c r="H95" s="15" t="s">
        <v>29</v>
      </c>
      <c r="J95" s="36" t="s">
        <v>133</v>
      </c>
      <c r="K95" s="30">
        <v>1462.9409722222222</v>
      </c>
      <c r="M95" s="7">
        <v>55</v>
      </c>
      <c r="O95" s="7">
        <v>16</v>
      </c>
      <c r="Q95" s="37">
        <f t="shared" si="5"/>
        <v>52.869393276607539</v>
      </c>
      <c r="S95" s="37">
        <v>335</v>
      </c>
      <c r="T95" s="6">
        <v>2446</v>
      </c>
      <c r="U95" s="15">
        <v>575</v>
      </c>
      <c r="W95" s="39">
        <v>912.88888888888891</v>
      </c>
      <c r="X95" s="10">
        <f>PI()*0.225^2*U:U*100/W:W</f>
        <v>10.017626434460974</v>
      </c>
      <c r="Y95" s="42"/>
      <c r="Z95" s="42">
        <v>2.7010000000000001</v>
      </c>
      <c r="AA95" s="42">
        <v>0.8</v>
      </c>
      <c r="AB95" s="40">
        <f t="shared" ref="AB95" si="27">(Z95-AA95)*2</f>
        <v>3.802</v>
      </c>
      <c r="AC95" s="42"/>
      <c r="AD95" s="43">
        <f t="shared" ref="AD95" si="28">AB95/X96*1000</f>
        <v>418.574624536393</v>
      </c>
      <c r="AG95" s="44" t="s">
        <v>151</v>
      </c>
      <c r="AH95" s="42" t="s">
        <v>152</v>
      </c>
    </row>
    <row r="96" spans="1:35">
      <c r="S96" s="37">
        <v>150</v>
      </c>
      <c r="T96" s="6">
        <v>3690</v>
      </c>
      <c r="U96" s="15">
        <v>580</v>
      </c>
      <c r="W96" s="9">
        <v>1015.5555555555555</v>
      </c>
      <c r="X96" s="10">
        <f>PI()*0.225^2*U:U*100/W:W</f>
        <v>9.0832070964909501</v>
      </c>
      <c r="Y96" s="42"/>
      <c r="Z96" s="42"/>
      <c r="AA96" s="42"/>
      <c r="AB96" s="42"/>
      <c r="AC96" s="42"/>
      <c r="AD96" s="42"/>
      <c r="AG96" s="44" t="s">
        <v>153</v>
      </c>
      <c r="AH96" s="42" t="s">
        <v>154</v>
      </c>
    </row>
    <row r="97" spans="1:35">
      <c r="S97" s="37">
        <v>62</v>
      </c>
      <c r="T97" s="6">
        <v>3691</v>
      </c>
      <c r="U97" s="15">
        <v>280</v>
      </c>
      <c r="W97" s="9">
        <v>1037.7777777777778</v>
      </c>
      <c r="X97" s="10">
        <f>PI()*0.225^2*U:U*100/W:W</f>
        <v>4.29109938738456</v>
      </c>
      <c r="Y97" s="42"/>
      <c r="Z97" s="42"/>
      <c r="AA97" s="42"/>
      <c r="AB97" s="42"/>
      <c r="AC97" s="42"/>
      <c r="AD97" s="42"/>
      <c r="AG97" s="44" t="s">
        <v>155</v>
      </c>
      <c r="AH97" s="42" t="s">
        <v>156</v>
      </c>
    </row>
    <row r="98" spans="1:35">
      <c r="S98" s="37">
        <v>62</v>
      </c>
      <c r="T98" s="6" t="s">
        <v>482</v>
      </c>
      <c r="W98" s="39"/>
      <c r="X98" s="10" t="s">
        <v>482</v>
      </c>
      <c r="Y98" s="42"/>
      <c r="Z98" s="42"/>
      <c r="AA98" s="42"/>
      <c r="AB98" s="42"/>
      <c r="AC98" s="42"/>
      <c r="AD98" s="42"/>
      <c r="AH98" s="42"/>
      <c r="AI98" s="15" t="s">
        <v>143</v>
      </c>
    </row>
    <row r="99" spans="1:35">
      <c r="A99" s="3" t="s">
        <v>157</v>
      </c>
      <c r="B99" s="15">
        <v>71</v>
      </c>
      <c r="C99" s="15">
        <v>42.71</v>
      </c>
      <c r="D99" s="15" t="s">
        <v>483</v>
      </c>
      <c r="F99" s="15">
        <v>158</v>
      </c>
      <c r="G99" s="15">
        <v>7.14</v>
      </c>
      <c r="H99" s="15" t="s">
        <v>484</v>
      </c>
      <c r="J99" s="36" t="s">
        <v>158</v>
      </c>
      <c r="K99" s="30">
        <v>1462.0555555555557</v>
      </c>
      <c r="M99" s="7">
        <v>59</v>
      </c>
      <c r="O99" s="7">
        <v>27</v>
      </c>
      <c r="Q99" s="37">
        <f t="shared" si="8"/>
        <v>52.569384927113703</v>
      </c>
      <c r="S99" s="37">
        <v>335</v>
      </c>
      <c r="T99" s="6">
        <v>2446</v>
      </c>
      <c r="U99" s="15">
        <v>518</v>
      </c>
      <c r="W99" s="39">
        <v>912.88888888888891</v>
      </c>
      <c r="X99" s="10">
        <f>PI()*0.225^2*U:U*100/W:W</f>
        <v>9.0245747705231025</v>
      </c>
      <c r="Y99" s="42"/>
      <c r="Z99" s="42">
        <v>2.7559999999999998</v>
      </c>
      <c r="AA99" s="42">
        <v>0.8</v>
      </c>
      <c r="AB99" s="40">
        <f t="shared" ref="AB99" si="29">(Z99-AA99)*2</f>
        <v>3.9119999999999995</v>
      </c>
      <c r="AC99" s="42"/>
      <c r="AD99" s="43">
        <f t="shared" ref="AD99" si="30">AB99/X100*1000</f>
        <v>473.10082018639224</v>
      </c>
      <c r="AG99" s="44" t="s">
        <v>159</v>
      </c>
      <c r="AH99" s="42" t="s">
        <v>160</v>
      </c>
    </row>
    <row r="100" spans="1:35">
      <c r="A100" s="3"/>
      <c r="Q100" s="37"/>
      <c r="S100" s="37">
        <v>150</v>
      </c>
      <c r="T100" s="6">
        <v>3690</v>
      </c>
      <c r="U100" s="15">
        <v>528</v>
      </c>
      <c r="W100" s="9">
        <v>1015.5555555555555</v>
      </c>
      <c r="X100" s="10">
        <f>PI()*0.225^2*U:U*100/W:W</f>
        <v>8.2688505981848639</v>
      </c>
      <c r="Y100" s="42"/>
      <c r="Z100" s="42"/>
      <c r="AA100" s="42"/>
      <c r="AB100" s="42"/>
      <c r="AC100" s="42"/>
      <c r="AD100" s="42"/>
      <c r="AG100" s="44" t="s">
        <v>161</v>
      </c>
      <c r="AH100" s="42" t="s">
        <v>162</v>
      </c>
    </row>
    <row r="101" spans="1:35">
      <c r="A101" s="3"/>
      <c r="Q101" s="37"/>
      <c r="S101" s="37">
        <v>62</v>
      </c>
      <c r="T101" s="6">
        <v>3691</v>
      </c>
      <c r="U101" s="15">
        <v>395</v>
      </c>
      <c r="W101" s="9">
        <v>1037.7777777777778</v>
      </c>
      <c r="X101" s="10">
        <f>PI()*0.225^2*U:U*100/W:W</f>
        <v>6.0535152072032181</v>
      </c>
      <c r="Y101" s="42"/>
      <c r="Z101" s="42"/>
      <c r="AA101" s="42"/>
      <c r="AB101" s="42"/>
      <c r="AC101" s="42"/>
      <c r="AD101" s="42"/>
      <c r="AH101" s="42"/>
      <c r="AI101" s="15" t="s">
        <v>34</v>
      </c>
    </row>
    <row r="102" spans="1:35">
      <c r="A102" s="3"/>
      <c r="D102" s="51"/>
      <c r="H102" s="51"/>
      <c r="Q102" s="53"/>
      <c r="S102" s="37">
        <v>62</v>
      </c>
      <c r="T102" s="6" t="s">
        <v>35</v>
      </c>
      <c r="W102" s="39"/>
      <c r="X102" s="50" t="s">
        <v>35</v>
      </c>
      <c r="Y102" s="42"/>
      <c r="Z102" s="42"/>
      <c r="AA102" s="42"/>
      <c r="AB102" s="42"/>
      <c r="AC102" s="42"/>
      <c r="AD102" s="42"/>
      <c r="AH102" s="42"/>
      <c r="AI102" s="15" t="s">
        <v>126</v>
      </c>
    </row>
    <row r="103" spans="1:35">
      <c r="A103" s="15" t="s">
        <v>163</v>
      </c>
      <c r="B103" s="15">
        <v>71</v>
      </c>
      <c r="C103" s="15">
        <v>34.74</v>
      </c>
      <c r="D103" s="15" t="s">
        <v>459</v>
      </c>
      <c r="F103" s="15">
        <v>157</v>
      </c>
      <c r="G103" s="15">
        <v>50.64</v>
      </c>
      <c r="H103" s="15" t="s">
        <v>460</v>
      </c>
      <c r="J103" s="36" t="s">
        <v>158</v>
      </c>
      <c r="K103" s="30">
        <v>1462.1041666666667</v>
      </c>
      <c r="M103" s="7">
        <v>60</v>
      </c>
      <c r="O103" s="7">
        <v>2</v>
      </c>
      <c r="Q103" s="37">
        <f t="shared" si="5"/>
        <v>59.963449621145749</v>
      </c>
      <c r="S103" s="37">
        <v>335</v>
      </c>
      <c r="T103" s="6">
        <v>2446</v>
      </c>
      <c r="U103" s="15">
        <v>580</v>
      </c>
      <c r="W103" s="39">
        <v>912.88888888888891</v>
      </c>
      <c r="X103" s="10">
        <f>PI()*0.225^2*U:U*100/W:W</f>
        <v>10.104736229543242</v>
      </c>
      <c r="Y103" s="42"/>
      <c r="Z103" s="42">
        <v>1.391</v>
      </c>
      <c r="AA103" s="42">
        <v>0.8</v>
      </c>
      <c r="AB103" s="40">
        <f t="shared" ref="AB103" si="31">(Z103-AA103)*2</f>
        <v>1.1819999999999999</v>
      </c>
      <c r="AC103" s="42"/>
      <c r="AD103" s="43">
        <f t="shared" ref="AD103" si="32">AB103/X104*1000</f>
        <v>147.41317254753335</v>
      </c>
      <c r="AG103" s="44" t="s">
        <v>164</v>
      </c>
      <c r="AH103" s="42" t="s">
        <v>165</v>
      </c>
    </row>
    <row r="104" spans="1:35">
      <c r="S104" s="37">
        <v>150</v>
      </c>
      <c r="T104" s="6">
        <v>3690</v>
      </c>
      <c r="U104" s="15">
        <v>512</v>
      </c>
      <c r="W104" s="9">
        <v>1015.5555555555555</v>
      </c>
      <c r="X104" s="10">
        <f>PI()*0.225^2*U:U*100/W:W</f>
        <v>8.018279367936838</v>
      </c>
      <c r="Y104" s="42"/>
      <c r="Z104" s="42"/>
      <c r="AA104" s="42"/>
      <c r="AB104" s="42"/>
      <c r="AC104" s="42"/>
      <c r="AD104" s="42"/>
      <c r="AG104" s="44" t="s">
        <v>166</v>
      </c>
      <c r="AH104" s="42" t="s">
        <v>167</v>
      </c>
    </row>
    <row r="105" spans="1:35">
      <c r="S105" s="37">
        <v>62</v>
      </c>
      <c r="T105" s="6">
        <v>3691</v>
      </c>
      <c r="U105" s="15">
        <v>228</v>
      </c>
      <c r="W105" s="9">
        <v>1037.7777777777778</v>
      </c>
      <c r="X105" s="10">
        <f>PI()*0.225^2*U:U*100/W:W</f>
        <v>3.4941809297274271</v>
      </c>
      <c r="Y105" s="42"/>
      <c r="Z105" s="42"/>
      <c r="AA105" s="42"/>
      <c r="AB105" s="42"/>
      <c r="AC105" s="42"/>
      <c r="AD105" s="42"/>
      <c r="AG105" s="44" t="s">
        <v>168</v>
      </c>
      <c r="AH105" s="42" t="s">
        <v>169</v>
      </c>
    </row>
    <row r="106" spans="1:35">
      <c r="A106" s="3"/>
      <c r="S106" s="37">
        <v>62</v>
      </c>
      <c r="T106" s="6" t="s">
        <v>142</v>
      </c>
      <c r="W106" s="39"/>
      <c r="X106" s="10" t="s">
        <v>142</v>
      </c>
      <c r="Y106" s="42"/>
      <c r="Z106" s="42"/>
      <c r="AA106" s="42"/>
      <c r="AB106" s="42"/>
      <c r="AC106" s="42"/>
      <c r="AD106" s="42"/>
      <c r="AH106" s="42"/>
      <c r="AI106" s="15" t="s">
        <v>36</v>
      </c>
    </row>
    <row r="107" spans="1:35">
      <c r="A107" s="3" t="s">
        <v>170</v>
      </c>
      <c r="B107" s="15">
        <v>71</v>
      </c>
      <c r="C107" s="15">
        <v>29.94</v>
      </c>
      <c r="D107" s="15" t="s">
        <v>145</v>
      </c>
      <c r="F107" s="15">
        <v>157</v>
      </c>
      <c r="G107" s="15">
        <v>40.86</v>
      </c>
      <c r="H107" s="15" t="s">
        <v>146</v>
      </c>
      <c r="J107" s="36" t="s">
        <v>158</v>
      </c>
      <c r="K107" s="30">
        <v>1462.2173611111111</v>
      </c>
      <c r="M107" s="7">
        <v>81</v>
      </c>
      <c r="O107" s="7">
        <v>4</v>
      </c>
      <c r="Q107" s="37">
        <f t="shared" si="8"/>
        <v>80.802688071045765</v>
      </c>
      <c r="S107" s="37">
        <v>335</v>
      </c>
      <c r="T107" s="6">
        <v>2446</v>
      </c>
      <c r="U107" s="15">
        <v>750</v>
      </c>
      <c r="W107" s="39">
        <v>912.88888888888891</v>
      </c>
      <c r="X107" s="10">
        <f>PI()*0.225^2*U:U*100/W:W</f>
        <v>13.0664692623404</v>
      </c>
      <c r="Y107" s="42"/>
      <c r="Z107" s="42">
        <v>2.4009999999999998</v>
      </c>
      <c r="AA107" s="42">
        <v>0.8</v>
      </c>
      <c r="AB107" s="40">
        <f t="shared" ref="AB107" si="33">(Z107-AA107)*2</f>
        <v>3.2019999999999995</v>
      </c>
      <c r="AC107" s="42"/>
      <c r="AD107" s="43">
        <f t="shared" ref="AD107" si="34">AB107/X108*1000</f>
        <v>264.84562587185087</v>
      </c>
      <c r="AG107" s="44" t="s">
        <v>171</v>
      </c>
      <c r="AH107" s="42" t="s">
        <v>172</v>
      </c>
    </row>
    <row r="108" spans="1:35">
      <c r="A108" s="3"/>
      <c r="Q108" s="37"/>
      <c r="S108" s="37">
        <v>150</v>
      </c>
      <c r="T108" s="6">
        <v>3690</v>
      </c>
      <c r="U108" s="15">
        <v>772</v>
      </c>
      <c r="W108" s="9">
        <v>1015.5555555555555</v>
      </c>
      <c r="X108" s="10">
        <f>PI()*0.225^2*U:U*100/W:W</f>
        <v>12.090061859467262</v>
      </c>
      <c r="Y108" s="42"/>
      <c r="Z108" s="42"/>
      <c r="AA108" s="42"/>
      <c r="AB108" s="42"/>
      <c r="AC108" s="42"/>
      <c r="AD108" s="42"/>
      <c r="AG108" s="44" t="s">
        <v>173</v>
      </c>
      <c r="AH108" s="42" t="s">
        <v>174</v>
      </c>
    </row>
    <row r="109" spans="1:35">
      <c r="A109" s="3"/>
      <c r="Q109" s="37"/>
      <c r="S109" s="37">
        <v>62</v>
      </c>
      <c r="T109" s="6">
        <v>3691</v>
      </c>
      <c r="U109" s="15">
        <v>493</v>
      </c>
      <c r="W109" s="9">
        <v>1037.7777777777778</v>
      </c>
      <c r="X109" s="10">
        <f>PI()*0.225^2*U:U*100/W:W</f>
        <v>7.5553999927878142</v>
      </c>
      <c r="Y109" s="42"/>
      <c r="Z109" s="42"/>
      <c r="AA109" s="42"/>
      <c r="AB109" s="42"/>
      <c r="AC109" s="42"/>
      <c r="AD109" s="42"/>
      <c r="AG109" s="44" t="s">
        <v>485</v>
      </c>
      <c r="AH109" s="42" t="s">
        <v>175</v>
      </c>
    </row>
    <row r="110" spans="1:35">
      <c r="A110" s="3"/>
      <c r="Q110" s="53"/>
      <c r="S110" s="37">
        <v>62</v>
      </c>
      <c r="T110" s="6" t="s">
        <v>142</v>
      </c>
      <c r="W110" s="39"/>
      <c r="X110" s="50" t="s">
        <v>458</v>
      </c>
      <c r="Y110" s="42"/>
      <c r="Z110" s="42"/>
      <c r="AA110" s="42"/>
      <c r="AB110" s="42"/>
      <c r="AC110" s="42"/>
      <c r="AD110" s="42"/>
      <c r="AH110" s="42"/>
      <c r="AI110" s="15" t="s">
        <v>479</v>
      </c>
    </row>
    <row r="111" spans="1:35">
      <c r="A111" s="15" t="s">
        <v>176</v>
      </c>
      <c r="B111" s="15">
        <v>71</v>
      </c>
      <c r="C111" s="15">
        <v>25.52</v>
      </c>
      <c r="D111" s="15" t="s">
        <v>28</v>
      </c>
      <c r="F111" s="15">
        <v>157</v>
      </c>
      <c r="G111" s="15">
        <v>31.43</v>
      </c>
      <c r="H111" s="15" t="s">
        <v>29</v>
      </c>
      <c r="J111" s="36" t="s">
        <v>158</v>
      </c>
      <c r="K111" s="30">
        <v>1462.2513888888889</v>
      </c>
      <c r="M111" s="7">
        <v>116</v>
      </c>
      <c r="O111" s="7">
        <v>2</v>
      </c>
      <c r="Q111" s="37">
        <f t="shared" si="5"/>
        <v>115.9293359342151</v>
      </c>
      <c r="S111" s="37">
        <v>335</v>
      </c>
      <c r="T111" s="6">
        <v>2446</v>
      </c>
      <c r="U111" s="15">
        <v>1075</v>
      </c>
      <c r="W111" s="39">
        <v>912.88888888888891</v>
      </c>
      <c r="X111" s="10">
        <f>PI()*0.225^2*U:U*100/W:W</f>
        <v>18.728605942687906</v>
      </c>
      <c r="Y111" s="42"/>
      <c r="Z111" s="42">
        <v>3.048</v>
      </c>
      <c r="AA111" s="42">
        <v>0.8</v>
      </c>
      <c r="AB111" s="40">
        <f t="shared" ref="AB111" si="35">(Z111-AA111)*2</f>
        <v>4.4960000000000004</v>
      </c>
      <c r="AC111" s="42"/>
      <c r="AD111" s="43">
        <f t="shared" ref="AD111" si="36">AB111/X112*1000</f>
        <v>264.84135289813031</v>
      </c>
      <c r="AG111" s="44" t="s">
        <v>177</v>
      </c>
      <c r="AH111" s="42" t="s">
        <v>178</v>
      </c>
    </row>
    <row r="112" spans="1:35">
      <c r="S112" s="37">
        <v>150</v>
      </c>
      <c r="T112" s="6">
        <v>3690</v>
      </c>
      <c r="U112" s="15">
        <v>1084</v>
      </c>
      <c r="W112" s="9">
        <v>1015.5555555555555</v>
      </c>
      <c r="X112" s="10">
        <f>PI()*0.225^2*U:U*100/W:W</f>
        <v>16.976200849303773</v>
      </c>
      <c r="Y112" s="42"/>
      <c r="Z112" s="42"/>
      <c r="AA112" s="42"/>
      <c r="AB112" s="42"/>
      <c r="AC112" s="42"/>
      <c r="AD112" s="42"/>
      <c r="AG112" s="44" t="s">
        <v>486</v>
      </c>
      <c r="AH112" s="42" t="s">
        <v>179</v>
      </c>
    </row>
    <row r="113" spans="1:35">
      <c r="S113" s="37">
        <v>62</v>
      </c>
      <c r="T113" s="6">
        <v>3691</v>
      </c>
      <c r="U113" s="15">
        <v>222</v>
      </c>
      <c r="W113" s="9">
        <v>1037.7777777777778</v>
      </c>
      <c r="X113" s="10">
        <f>PI()*0.225^2*U:U*100/W:W</f>
        <v>3.4022287999977578</v>
      </c>
      <c r="Y113" s="42"/>
      <c r="Z113" s="42"/>
      <c r="AA113" s="42"/>
      <c r="AB113" s="42"/>
      <c r="AC113" s="42"/>
      <c r="AD113" s="42"/>
      <c r="AH113" s="42"/>
      <c r="AI113" s="15" t="s">
        <v>487</v>
      </c>
    </row>
    <row r="114" spans="1:35">
      <c r="A114" s="3"/>
      <c r="D114" s="51"/>
      <c r="H114" s="51"/>
      <c r="S114" s="53">
        <v>62</v>
      </c>
      <c r="T114" s="6" t="s">
        <v>458</v>
      </c>
      <c r="W114" s="39"/>
      <c r="X114" s="10" t="s">
        <v>458</v>
      </c>
      <c r="Y114" s="42"/>
      <c r="Z114" s="42"/>
      <c r="AA114" s="42"/>
      <c r="AB114" s="42"/>
      <c r="AC114" s="42"/>
      <c r="AD114" s="42"/>
      <c r="AH114" s="42"/>
      <c r="AI114" s="15" t="s">
        <v>488</v>
      </c>
    </row>
    <row r="115" spans="1:35">
      <c r="A115" s="3" t="s">
        <v>180</v>
      </c>
      <c r="B115" s="15">
        <v>71</v>
      </c>
      <c r="C115" s="15">
        <v>19.670000000000002</v>
      </c>
      <c r="D115" s="15" t="s">
        <v>459</v>
      </c>
      <c r="F115" s="15">
        <v>157</v>
      </c>
      <c r="G115" s="15">
        <v>21.61</v>
      </c>
      <c r="H115" s="15" t="s">
        <v>460</v>
      </c>
      <c r="J115" s="36" t="s">
        <v>158</v>
      </c>
      <c r="K115" s="30">
        <v>1462.3687500000001</v>
      </c>
      <c r="M115" s="7">
        <v>87</v>
      </c>
      <c r="O115" s="7">
        <v>2</v>
      </c>
      <c r="Q115" s="37">
        <f t="shared" si="8"/>
        <v>86.947001950661331</v>
      </c>
      <c r="S115" s="37">
        <v>335</v>
      </c>
      <c r="T115" s="6">
        <v>2446</v>
      </c>
      <c r="U115" s="15">
        <v>917</v>
      </c>
      <c r="W115" s="39">
        <v>912.88888888888891</v>
      </c>
      <c r="X115" s="10">
        <f>PI()*0.225^2*U:U*100/W:W</f>
        <v>15.975936418088194</v>
      </c>
      <c r="Y115" s="42"/>
      <c r="Z115" s="42">
        <v>2.4900000000000002</v>
      </c>
      <c r="AA115" s="42">
        <v>0.8</v>
      </c>
      <c r="AB115" s="40">
        <f t="shared" ref="AB115" si="37">(Z115-AA115)*2</f>
        <v>3.3800000000000003</v>
      </c>
      <c r="AC115" s="42"/>
      <c r="AD115" s="43">
        <f t="shared" ref="AD115" si="38">AB115/X116*1000</f>
        <v>275.99341776677812</v>
      </c>
      <c r="AG115" s="44" t="s">
        <v>181</v>
      </c>
      <c r="AH115" s="42" t="s">
        <v>182</v>
      </c>
    </row>
    <row r="116" spans="1:35">
      <c r="A116" s="3"/>
      <c r="Q116" s="37"/>
      <c r="S116" s="37">
        <v>150</v>
      </c>
      <c r="T116" s="6">
        <v>3690</v>
      </c>
      <c r="U116" s="15">
        <v>782</v>
      </c>
      <c r="W116" s="9">
        <v>1015.5555555555555</v>
      </c>
      <c r="X116" s="10">
        <f>PI()*0.225^2*U:U*100/W:W</f>
        <v>12.246668878372279</v>
      </c>
      <c r="Y116" s="42"/>
      <c r="Z116" s="42"/>
      <c r="AA116" s="42"/>
      <c r="AB116" s="42"/>
      <c r="AC116" s="42"/>
      <c r="AD116" s="42"/>
      <c r="AG116" s="44" t="s">
        <v>183</v>
      </c>
      <c r="AH116" s="42" t="s">
        <v>184</v>
      </c>
    </row>
    <row r="117" spans="1:35">
      <c r="A117" s="3"/>
      <c r="Q117" s="37"/>
      <c r="S117" s="37">
        <v>62</v>
      </c>
      <c r="T117" s="6">
        <v>3691</v>
      </c>
      <c r="U117" s="15">
        <v>343</v>
      </c>
      <c r="W117" s="9">
        <v>1037.7777777777778</v>
      </c>
      <c r="X117" s="10">
        <f>PI()*0.225^2*U:U*100/W:W</f>
        <v>5.2565967495460857</v>
      </c>
      <c r="Y117" s="42"/>
      <c r="Z117" s="42"/>
      <c r="AA117" s="42"/>
      <c r="AB117" s="42"/>
      <c r="AC117" s="42"/>
      <c r="AD117" s="42"/>
      <c r="AG117" s="44" t="s">
        <v>185</v>
      </c>
      <c r="AH117" s="42" t="s">
        <v>186</v>
      </c>
    </row>
    <row r="118" spans="1:35">
      <c r="A118" s="3"/>
      <c r="Q118" s="53"/>
      <c r="S118" s="37">
        <v>62</v>
      </c>
      <c r="T118" s="6" t="s">
        <v>489</v>
      </c>
      <c r="W118" s="39"/>
      <c r="X118" s="50" t="s">
        <v>489</v>
      </c>
      <c r="Y118" s="42"/>
      <c r="Z118" s="42"/>
      <c r="AA118" s="42"/>
      <c r="AB118" s="42"/>
      <c r="AC118" s="42"/>
      <c r="AD118" s="42"/>
      <c r="AH118" s="42"/>
      <c r="AI118" s="15" t="s">
        <v>143</v>
      </c>
    </row>
    <row r="119" spans="1:35">
      <c r="A119" s="15" t="s">
        <v>187</v>
      </c>
      <c r="B119" s="15">
        <v>71</v>
      </c>
      <c r="C119" s="15">
        <v>14.09</v>
      </c>
      <c r="D119" s="15" t="s">
        <v>490</v>
      </c>
      <c r="F119" s="15">
        <v>157</v>
      </c>
      <c r="G119" s="15">
        <v>14.55</v>
      </c>
      <c r="H119" s="15" t="s">
        <v>491</v>
      </c>
      <c r="J119" s="36" t="s">
        <v>158</v>
      </c>
      <c r="K119" s="30">
        <v>1462.4791666666667</v>
      </c>
      <c r="M119" s="7">
        <v>44</v>
      </c>
      <c r="O119" s="7">
        <v>5</v>
      </c>
      <c r="Q119" s="37">
        <f t="shared" ref="Q119:Q175" si="39">M119*COS(O119*PI()/180)</f>
        <v>43.832566716036801</v>
      </c>
      <c r="S119" s="37">
        <v>335</v>
      </c>
      <c r="T119" s="6">
        <v>2446</v>
      </c>
      <c r="U119" s="15">
        <v>403</v>
      </c>
      <c r="W119" s="39">
        <v>912.88888888888891</v>
      </c>
      <c r="X119" s="10">
        <f>PI()*0.225^2*U:U*100/W:W</f>
        <v>7.0210494836309083</v>
      </c>
      <c r="Y119" s="42"/>
      <c r="Z119" s="42">
        <v>2.2189999999999999</v>
      </c>
      <c r="AA119" s="42">
        <v>0.8</v>
      </c>
      <c r="AB119" s="40">
        <f t="shared" ref="AB119" si="40">(Z119-AA119)*2</f>
        <v>2.8379999999999996</v>
      </c>
      <c r="AC119" s="42"/>
      <c r="AD119" s="43">
        <f t="shared" ref="AD119" si="41">AB119/X120*1000</f>
        <v>430.44639274233987</v>
      </c>
      <c r="AG119" s="44" t="s">
        <v>188</v>
      </c>
      <c r="AH119" s="42" t="s">
        <v>189</v>
      </c>
    </row>
    <row r="120" spans="1:35">
      <c r="S120" s="37">
        <v>150</v>
      </c>
      <c r="T120" s="6">
        <v>3690</v>
      </c>
      <c r="U120" s="15">
        <v>421</v>
      </c>
      <c r="W120" s="9">
        <v>1015.5555555555555</v>
      </c>
      <c r="X120" s="10">
        <f>PI()*0.225^2*U:U*100/W:W</f>
        <v>6.5931554959011889</v>
      </c>
      <c r="Y120" s="42"/>
      <c r="Z120" s="42"/>
      <c r="AA120" s="42"/>
      <c r="AB120" s="42"/>
      <c r="AC120" s="42"/>
      <c r="AD120" s="42"/>
      <c r="AG120" s="44" t="s">
        <v>190</v>
      </c>
      <c r="AH120" s="42" t="s">
        <v>191</v>
      </c>
    </row>
    <row r="121" spans="1:35">
      <c r="S121" s="37">
        <v>62</v>
      </c>
      <c r="T121" s="6">
        <v>3691</v>
      </c>
      <c r="U121" s="15">
        <v>171</v>
      </c>
      <c r="W121" s="9">
        <v>1037.7777777777778</v>
      </c>
      <c r="X121" s="10">
        <f>PI()*0.225^2*U:U*100/W:W</f>
        <v>2.6206356972955707</v>
      </c>
      <c r="Y121" s="42"/>
      <c r="Z121" s="42"/>
      <c r="AA121" s="42"/>
      <c r="AB121" s="42"/>
      <c r="AC121" s="42"/>
      <c r="AD121" s="42"/>
      <c r="AH121" s="42"/>
      <c r="AI121" s="15" t="s">
        <v>225</v>
      </c>
    </row>
    <row r="122" spans="1:35">
      <c r="A122" s="3"/>
      <c r="S122" s="37">
        <v>62</v>
      </c>
      <c r="T122" s="6" t="s">
        <v>458</v>
      </c>
      <c r="W122" s="39"/>
      <c r="X122" s="10" t="s">
        <v>458</v>
      </c>
      <c r="Y122" s="42"/>
      <c r="Z122" s="42"/>
      <c r="AA122" s="42"/>
      <c r="AB122" s="42"/>
      <c r="AC122" s="42"/>
      <c r="AD122" s="42"/>
      <c r="AH122" s="42"/>
      <c r="AI122" s="15" t="s">
        <v>36</v>
      </c>
    </row>
    <row r="123" spans="1:35">
      <c r="A123" s="3" t="s">
        <v>192</v>
      </c>
      <c r="B123" s="15">
        <v>71</v>
      </c>
      <c r="C123" s="15">
        <v>52.53</v>
      </c>
      <c r="D123" s="15" t="s">
        <v>459</v>
      </c>
      <c r="F123" s="15">
        <v>156</v>
      </c>
      <c r="G123" s="15">
        <v>2.84</v>
      </c>
      <c r="H123" s="15" t="s">
        <v>460</v>
      </c>
      <c r="J123" s="36" t="s">
        <v>158</v>
      </c>
      <c r="K123" s="30">
        <v>1462.8333333333333</v>
      </c>
      <c r="M123" s="7">
        <v>75</v>
      </c>
      <c r="O123" s="7">
        <v>8</v>
      </c>
      <c r="Q123" s="37">
        <f t="shared" ref="Q123:Q179" si="42">M123*COS(O123*PI()/180)</f>
        <v>74.27010515561777</v>
      </c>
      <c r="S123" s="37">
        <v>335</v>
      </c>
      <c r="T123" s="6">
        <v>2446</v>
      </c>
      <c r="U123" s="15">
        <v>710</v>
      </c>
      <c r="W123" s="39">
        <v>912.88888888888891</v>
      </c>
      <c r="X123" s="10">
        <f>PI()*0.225^2*U:U*100/W:W</f>
        <v>12.369590901682244</v>
      </c>
      <c r="Y123" s="42"/>
      <c r="Z123" s="42">
        <v>1.6930000000000001</v>
      </c>
      <c r="AA123" s="42">
        <v>0.8</v>
      </c>
      <c r="AB123" s="40">
        <f t="shared" ref="AB123" si="43">(Z123-AA123)*2</f>
        <v>1.786</v>
      </c>
      <c r="AC123" s="42"/>
      <c r="AD123" s="43">
        <f t="shared" ref="AD123" si="44">AB123/X124*1000</f>
        <v>165.28031854506736</v>
      </c>
      <c r="AG123" s="44" t="s">
        <v>193</v>
      </c>
      <c r="AH123" s="42" t="s">
        <v>194</v>
      </c>
    </row>
    <row r="124" spans="1:35">
      <c r="A124" s="3"/>
      <c r="Q124" s="37"/>
      <c r="S124" s="37">
        <v>150</v>
      </c>
      <c r="T124" s="6">
        <v>3690</v>
      </c>
      <c r="U124" s="15">
        <v>690</v>
      </c>
      <c r="W124" s="9">
        <v>1015.5555555555555</v>
      </c>
      <c r="X124" s="10">
        <f>PI()*0.225^2*U:U*100/W:W</f>
        <v>10.805884304446129</v>
      </c>
      <c r="Y124" s="42"/>
      <c r="Z124" s="42"/>
      <c r="AA124" s="42"/>
      <c r="AB124" s="42"/>
      <c r="AC124" s="42"/>
      <c r="AD124" s="42"/>
      <c r="AG124" s="44" t="s">
        <v>195</v>
      </c>
      <c r="AH124" s="42" t="s">
        <v>196</v>
      </c>
    </row>
    <row r="125" spans="1:35">
      <c r="A125" s="3"/>
      <c r="Q125" s="37"/>
      <c r="S125" s="37">
        <v>62</v>
      </c>
      <c r="T125" s="6">
        <v>3691</v>
      </c>
      <c r="U125" s="15">
        <v>370</v>
      </c>
      <c r="W125" s="9">
        <v>1037.7777777777778</v>
      </c>
      <c r="X125" s="10">
        <f>PI()*0.225^2*U:U*100/W:W</f>
        <v>5.6703813333295967</v>
      </c>
      <c r="Y125" s="42"/>
      <c r="Z125" s="42"/>
      <c r="AA125" s="42"/>
      <c r="AB125" s="42"/>
      <c r="AC125" s="42"/>
      <c r="AD125" s="42"/>
      <c r="AG125" s="44" t="s">
        <v>197</v>
      </c>
      <c r="AH125" s="42" t="s">
        <v>198</v>
      </c>
    </row>
    <row r="126" spans="1:35">
      <c r="A126" s="3"/>
      <c r="D126" s="51"/>
      <c r="H126" s="51"/>
      <c r="Q126" s="53"/>
      <c r="S126" s="37">
        <v>62</v>
      </c>
      <c r="T126" s="6" t="s">
        <v>458</v>
      </c>
      <c r="W126" s="39"/>
      <c r="X126" s="50" t="s">
        <v>458</v>
      </c>
      <c r="Y126" s="42"/>
      <c r="Z126" s="42"/>
      <c r="AA126" s="42"/>
      <c r="AB126" s="42"/>
      <c r="AC126" s="42"/>
      <c r="AD126" s="42"/>
      <c r="AH126" s="42"/>
      <c r="AI126" s="15" t="s">
        <v>36</v>
      </c>
    </row>
    <row r="127" spans="1:35">
      <c r="A127" s="15" t="s">
        <v>199</v>
      </c>
      <c r="B127" s="15">
        <v>71</v>
      </c>
      <c r="C127" s="15">
        <v>49.31</v>
      </c>
      <c r="D127" s="15" t="s">
        <v>459</v>
      </c>
      <c r="F127" s="15">
        <v>155</v>
      </c>
      <c r="G127" s="15">
        <v>50.08</v>
      </c>
      <c r="H127" s="15" t="s">
        <v>460</v>
      </c>
      <c r="J127" s="36" t="s">
        <v>158</v>
      </c>
      <c r="K127" s="30">
        <v>1462.8979166666666</v>
      </c>
      <c r="M127" s="7">
        <v>54</v>
      </c>
      <c r="O127" s="7">
        <v>9</v>
      </c>
      <c r="Q127" s="37">
        <f t="shared" si="39"/>
        <v>53.335170392137442</v>
      </c>
      <c r="S127" s="37">
        <v>335</v>
      </c>
      <c r="T127" s="6">
        <v>2446</v>
      </c>
      <c r="U127" s="15">
        <v>868</v>
      </c>
      <c r="W127" s="39">
        <v>912.88888888888891</v>
      </c>
      <c r="X127" s="10">
        <f>PI()*0.225^2*U:U*100/W:W</f>
        <v>15.122260426281954</v>
      </c>
      <c r="Y127" s="42"/>
      <c r="Z127" s="42">
        <v>1.8580000000000001</v>
      </c>
      <c r="AA127" s="42">
        <v>0.8</v>
      </c>
      <c r="AB127" s="40">
        <f t="shared" ref="AB127" si="45">(Z127-AA127)*2</f>
        <v>2.1160000000000001</v>
      </c>
      <c r="AC127" s="42"/>
      <c r="AD127" s="43">
        <f t="shared" ref="AD127" si="46">AB127/X128*1000</f>
        <v>176.62127095165752</v>
      </c>
      <c r="AG127" s="44" t="s">
        <v>492</v>
      </c>
      <c r="AH127" s="42" t="s">
        <v>200</v>
      </c>
    </row>
    <row r="128" spans="1:35">
      <c r="S128" s="37">
        <v>150</v>
      </c>
      <c r="T128" s="6">
        <v>3690</v>
      </c>
      <c r="U128" s="15">
        <v>765</v>
      </c>
      <c r="W128" s="9">
        <v>1015.5555555555555</v>
      </c>
      <c r="X128" s="10">
        <f>PI()*0.225^2*U:U*100/W:W</f>
        <v>11.980436946233752</v>
      </c>
      <c r="Y128" s="42"/>
      <c r="Z128" s="42"/>
      <c r="AA128" s="42"/>
      <c r="AB128" s="42"/>
      <c r="AC128" s="42"/>
      <c r="AD128" s="42"/>
      <c r="AG128" s="44" t="s">
        <v>201</v>
      </c>
      <c r="AH128" s="42" t="s">
        <v>202</v>
      </c>
    </row>
    <row r="129" spans="1:35">
      <c r="S129" s="37">
        <v>62</v>
      </c>
      <c r="T129" s="6">
        <v>3691</v>
      </c>
      <c r="U129" s="15">
        <v>330</v>
      </c>
      <c r="W129" s="9">
        <v>1037.7777777777778</v>
      </c>
      <c r="X129" s="10">
        <f>PI()*0.225^2*U:U*100/W:W</f>
        <v>5.0573671351318019</v>
      </c>
      <c r="Y129" s="42"/>
      <c r="Z129" s="42"/>
      <c r="AA129" s="42"/>
      <c r="AB129" s="42"/>
      <c r="AC129" s="42"/>
      <c r="AD129" s="42"/>
      <c r="AG129" s="44" t="s">
        <v>203</v>
      </c>
      <c r="AH129" s="42" t="s">
        <v>204</v>
      </c>
    </row>
    <row r="130" spans="1:35">
      <c r="A130" s="3"/>
      <c r="S130" s="37">
        <v>62</v>
      </c>
      <c r="T130" s="6" t="s">
        <v>458</v>
      </c>
      <c r="W130" s="39"/>
      <c r="X130" s="10" t="s">
        <v>458</v>
      </c>
      <c r="Y130" s="42"/>
      <c r="Z130" s="42"/>
      <c r="AA130" s="42"/>
      <c r="AB130" s="42"/>
      <c r="AC130" s="42"/>
      <c r="AD130" s="42"/>
      <c r="AH130" s="42"/>
      <c r="AI130" s="15" t="s">
        <v>36</v>
      </c>
    </row>
    <row r="131" spans="1:35">
      <c r="A131" s="3" t="s">
        <v>205</v>
      </c>
      <c r="B131" s="15">
        <v>71</v>
      </c>
      <c r="C131" s="15">
        <v>48.03</v>
      </c>
      <c r="D131" s="15" t="s">
        <v>459</v>
      </c>
      <c r="F131" s="15">
        <v>155</v>
      </c>
      <c r="G131" s="15">
        <v>24.03</v>
      </c>
      <c r="H131" s="15" t="s">
        <v>460</v>
      </c>
      <c r="J131" s="36" t="s">
        <v>206</v>
      </c>
      <c r="K131" s="30">
        <v>1462.0243055555557</v>
      </c>
      <c r="M131" s="7">
        <v>144</v>
      </c>
      <c r="O131" s="7">
        <v>15</v>
      </c>
      <c r="Q131" s="37">
        <f t="shared" si="42"/>
        <v>139.09331898562584</v>
      </c>
      <c r="S131" s="37">
        <v>335</v>
      </c>
      <c r="T131" s="6">
        <v>2446</v>
      </c>
      <c r="U131" s="15">
        <v>1525</v>
      </c>
      <c r="W131" s="39">
        <v>912.88888888888891</v>
      </c>
      <c r="X131" s="10">
        <f>PI()*0.225^2*U:U*100/W:W</f>
        <v>26.568487500092147</v>
      </c>
      <c r="Y131" s="42"/>
      <c r="Z131" s="42">
        <v>1.8560000000000001</v>
      </c>
      <c r="AA131" s="42">
        <v>0.8</v>
      </c>
      <c r="AB131" s="40">
        <f t="shared" ref="AB131" si="47">(Z131-AA131)*2</f>
        <v>2.1120000000000001</v>
      </c>
      <c r="AC131" s="42"/>
      <c r="AD131" s="43">
        <f t="shared" ref="AD131" si="48">AB131/X132*1000</f>
        <v>88.143696656403762</v>
      </c>
      <c r="AG131" s="44" t="s">
        <v>493</v>
      </c>
      <c r="AH131" s="42" t="s">
        <v>207</v>
      </c>
    </row>
    <row r="132" spans="1:35">
      <c r="A132" s="3"/>
      <c r="Q132" s="37"/>
      <c r="S132" s="37">
        <v>150</v>
      </c>
      <c r="T132" s="6">
        <v>3690</v>
      </c>
      <c r="U132" s="15">
        <v>1530</v>
      </c>
      <c r="W132" s="9">
        <v>1015.5555555555555</v>
      </c>
      <c r="X132" s="10">
        <f>PI()*0.225^2*U:U*100/W:W</f>
        <v>23.960873892467504</v>
      </c>
      <c r="Y132" s="42"/>
      <c r="Z132" s="42"/>
      <c r="AA132" s="42"/>
      <c r="AB132" s="42"/>
      <c r="AC132" s="42"/>
      <c r="AD132" s="42"/>
      <c r="AG132" s="44" t="s">
        <v>494</v>
      </c>
      <c r="AH132" s="42" t="s">
        <v>208</v>
      </c>
    </row>
    <row r="133" spans="1:35">
      <c r="A133" s="3"/>
      <c r="Q133" s="37"/>
      <c r="S133" s="37">
        <v>62</v>
      </c>
      <c r="T133" s="6">
        <v>3691</v>
      </c>
      <c r="U133" s="15">
        <v>672</v>
      </c>
      <c r="W133" s="9">
        <v>1037.7777777777778</v>
      </c>
      <c r="X133" s="10">
        <f>PI()*0.225^2*U:U*100/W:W</f>
        <v>10.298638529722943</v>
      </c>
      <c r="Y133" s="42"/>
      <c r="Z133" s="42"/>
      <c r="AA133" s="42"/>
      <c r="AB133" s="42"/>
      <c r="AC133" s="42"/>
      <c r="AD133" s="42"/>
      <c r="AH133" s="42"/>
      <c r="AI133" s="15" t="s">
        <v>495</v>
      </c>
    </row>
    <row r="134" spans="1:35">
      <c r="A134" s="3"/>
      <c r="Q134" s="53"/>
      <c r="S134" s="53">
        <v>62</v>
      </c>
      <c r="T134" s="6" t="s">
        <v>458</v>
      </c>
      <c r="W134" s="39"/>
      <c r="X134" s="50" t="s">
        <v>458</v>
      </c>
      <c r="Y134" s="42"/>
      <c r="Z134" s="42"/>
      <c r="AA134" s="42"/>
      <c r="AB134" s="42"/>
      <c r="AC134" s="42"/>
      <c r="AD134" s="42"/>
      <c r="AH134" s="42"/>
      <c r="AI134" s="15" t="s">
        <v>36</v>
      </c>
    </row>
    <row r="135" spans="1:35">
      <c r="A135" s="15" t="s">
        <v>209</v>
      </c>
      <c r="B135" s="15">
        <v>71</v>
      </c>
      <c r="C135" s="15">
        <v>44.02</v>
      </c>
      <c r="D135" s="15" t="s">
        <v>459</v>
      </c>
      <c r="F135" s="15">
        <v>155</v>
      </c>
      <c r="G135" s="15">
        <v>12.37</v>
      </c>
      <c r="H135" s="15" t="s">
        <v>460</v>
      </c>
      <c r="J135" s="36" t="s">
        <v>206</v>
      </c>
      <c r="K135" s="30">
        <v>1462.0875000000001</v>
      </c>
      <c r="M135" s="7">
        <v>152</v>
      </c>
      <c r="O135" s="7">
        <v>10</v>
      </c>
      <c r="Q135" s="37">
        <f t="shared" si="39"/>
        <v>149.69077845785563</v>
      </c>
      <c r="S135" s="37">
        <v>335</v>
      </c>
      <c r="T135" s="6">
        <v>2446</v>
      </c>
      <c r="U135" s="15">
        <v>1472</v>
      </c>
      <c r="W135" s="39">
        <v>912.88888888888891</v>
      </c>
      <c r="X135" s="10">
        <f>PI()*0.225^2*U:U*100/W:W</f>
        <v>25.645123672220091</v>
      </c>
      <c r="Y135" s="42"/>
      <c r="Z135" s="42">
        <v>2.2130000000000001</v>
      </c>
      <c r="AA135" s="42">
        <v>0.8</v>
      </c>
      <c r="AB135" s="40">
        <f t="shared" ref="AB135" si="49">(Z135-AA135)*2</f>
        <v>2.8260000000000001</v>
      </c>
      <c r="AC135" s="42"/>
      <c r="AD135" s="43">
        <f t="shared" ref="AD135" si="50">AB135/X136*1000</f>
        <v>122.75624636963559</v>
      </c>
      <c r="AG135" s="44" t="s">
        <v>496</v>
      </c>
      <c r="AH135" s="42" t="s">
        <v>210</v>
      </c>
    </row>
    <row r="136" spans="1:35">
      <c r="S136" s="37">
        <v>150</v>
      </c>
      <c r="T136" s="6">
        <v>3690</v>
      </c>
      <c r="U136" s="15">
        <v>1470</v>
      </c>
      <c r="W136" s="9">
        <v>1015.5555555555555</v>
      </c>
      <c r="X136" s="10">
        <f>PI()*0.225^2*U:U*100/W:W</f>
        <v>23.021231779037407</v>
      </c>
      <c r="Y136" s="42"/>
      <c r="Z136" s="42"/>
      <c r="AA136" s="42"/>
      <c r="AB136" s="42"/>
      <c r="AC136" s="42"/>
      <c r="AD136" s="42"/>
      <c r="AG136" s="44" t="s">
        <v>211</v>
      </c>
      <c r="AH136" s="42" t="s">
        <v>212</v>
      </c>
    </row>
    <row r="137" spans="1:35">
      <c r="S137" s="37">
        <v>62</v>
      </c>
      <c r="T137" s="6">
        <v>3691</v>
      </c>
      <c r="U137" s="15">
        <v>475</v>
      </c>
      <c r="W137" s="9">
        <v>1037.7777777777778</v>
      </c>
      <c r="X137" s="10">
        <f>PI()*0.225^2*U:U*100/W:W</f>
        <v>7.2795436035988059</v>
      </c>
      <c r="Y137" s="42"/>
      <c r="Z137" s="42"/>
      <c r="AA137" s="42"/>
      <c r="AB137" s="42"/>
      <c r="AC137" s="42"/>
      <c r="AD137" s="42"/>
      <c r="AG137" s="44" t="s">
        <v>213</v>
      </c>
      <c r="AH137" s="42" t="s">
        <v>214</v>
      </c>
    </row>
    <row r="138" spans="1:35">
      <c r="A138" s="3"/>
      <c r="D138" s="51"/>
      <c r="H138" s="51"/>
      <c r="S138" s="37">
        <v>62</v>
      </c>
      <c r="T138" s="6" t="s">
        <v>142</v>
      </c>
      <c r="W138" s="39"/>
      <c r="X138" s="10" t="s">
        <v>142</v>
      </c>
      <c r="Y138" s="42"/>
      <c r="Z138" s="42"/>
      <c r="AA138" s="42"/>
      <c r="AB138" s="42"/>
      <c r="AC138" s="42"/>
      <c r="AD138" s="42"/>
      <c r="AH138" s="42"/>
      <c r="AI138" s="15" t="s">
        <v>36</v>
      </c>
    </row>
    <row r="139" spans="1:35">
      <c r="A139" s="3" t="s">
        <v>215</v>
      </c>
      <c r="B139" s="15">
        <v>71</v>
      </c>
      <c r="C139" s="15">
        <v>39.950000000000003</v>
      </c>
      <c r="D139" s="15" t="s">
        <v>145</v>
      </c>
      <c r="F139" s="15">
        <v>155</v>
      </c>
      <c r="G139" s="15">
        <v>2.4</v>
      </c>
      <c r="H139" s="15" t="s">
        <v>146</v>
      </c>
      <c r="J139" s="36" t="s">
        <v>206</v>
      </c>
      <c r="K139" s="30">
        <v>1462.2555555555555</v>
      </c>
      <c r="M139" s="7">
        <v>105</v>
      </c>
      <c r="O139" s="7">
        <v>8</v>
      </c>
      <c r="Q139" s="37">
        <f t="shared" si="42"/>
        <v>103.97814721786489</v>
      </c>
      <c r="S139" s="37">
        <v>335</v>
      </c>
      <c r="T139" s="6">
        <v>2446</v>
      </c>
      <c r="U139" s="15">
        <v>942</v>
      </c>
      <c r="W139" s="39">
        <v>912.88888888888891</v>
      </c>
      <c r="X139" s="10">
        <f>PI()*0.225^2*U:U*100/W:W</f>
        <v>16.411485393499539</v>
      </c>
      <c r="Y139" s="42"/>
      <c r="Z139" s="42">
        <v>2.3170000000000002</v>
      </c>
      <c r="AA139" s="42">
        <v>0.8</v>
      </c>
      <c r="AB139" s="40">
        <f t="shared" ref="AB139" si="51">(Z139-AA139)*2</f>
        <v>3.0340000000000003</v>
      </c>
      <c r="AC139" s="42"/>
      <c r="AD139" s="43">
        <f t="shared" ref="AD139" si="52">AB139/X140*1000</f>
        <v>179.71552378183478</v>
      </c>
      <c r="AG139" s="44" t="s">
        <v>216</v>
      </c>
      <c r="AH139" s="42" t="s">
        <v>217</v>
      </c>
    </row>
    <row r="140" spans="1:35">
      <c r="A140" s="3"/>
      <c r="Q140" s="37"/>
      <c r="S140" s="37">
        <v>150</v>
      </c>
      <c r="T140" s="6">
        <v>3690</v>
      </c>
      <c r="U140" s="15">
        <v>1078</v>
      </c>
      <c r="W140" s="9">
        <v>1015.5555555555555</v>
      </c>
      <c r="X140" s="10">
        <f>PI()*0.225^2*U:U*100/W:W</f>
        <v>16.882236637960766</v>
      </c>
      <c r="Y140" s="42"/>
      <c r="Z140" s="42"/>
      <c r="AA140" s="42"/>
      <c r="AB140" s="42"/>
      <c r="AC140" s="42"/>
      <c r="AD140" s="42"/>
      <c r="AG140" s="44" t="s">
        <v>218</v>
      </c>
      <c r="AH140" s="42" t="s">
        <v>219</v>
      </c>
    </row>
    <row r="141" spans="1:35">
      <c r="A141" s="3"/>
      <c r="Q141" s="37"/>
      <c r="S141" s="37">
        <v>62</v>
      </c>
      <c r="T141" s="6">
        <v>3691</v>
      </c>
      <c r="U141" s="15">
        <v>340</v>
      </c>
      <c r="W141" s="9">
        <v>1037.7777777777778</v>
      </c>
      <c r="X141" s="10">
        <f>PI()*0.225^2*U:U*100/W:W</f>
        <v>5.2106206846812508</v>
      </c>
      <c r="Y141" s="42"/>
      <c r="Z141" s="42"/>
      <c r="AA141" s="42"/>
      <c r="AB141" s="42"/>
      <c r="AC141" s="42"/>
      <c r="AD141" s="42"/>
      <c r="AG141" s="44" t="s">
        <v>497</v>
      </c>
      <c r="AH141" s="42" t="s">
        <v>220</v>
      </c>
    </row>
    <row r="142" spans="1:35">
      <c r="A142" s="3"/>
      <c r="Q142" s="53"/>
      <c r="S142" s="37">
        <v>62</v>
      </c>
      <c r="T142" s="6" t="s">
        <v>35</v>
      </c>
      <c r="W142" s="39"/>
      <c r="X142" s="50" t="s">
        <v>35</v>
      </c>
      <c r="Y142" s="42"/>
      <c r="Z142" s="42"/>
      <c r="AA142" s="42"/>
      <c r="AB142" s="42"/>
      <c r="AC142" s="42"/>
      <c r="AD142" s="42"/>
      <c r="AH142" s="42"/>
      <c r="AI142" s="15" t="s">
        <v>36</v>
      </c>
    </row>
    <row r="143" spans="1:35">
      <c r="A143" s="15" t="s">
        <v>221</v>
      </c>
      <c r="B143" s="15">
        <v>71</v>
      </c>
      <c r="C143" s="15">
        <v>35.54</v>
      </c>
      <c r="D143" s="15" t="s">
        <v>28</v>
      </c>
      <c r="F143" s="15">
        <v>154</v>
      </c>
      <c r="G143" s="15">
        <v>48.86</v>
      </c>
      <c r="H143" s="15" t="s">
        <v>29</v>
      </c>
      <c r="J143" s="36" t="s">
        <v>498</v>
      </c>
      <c r="K143" s="30">
        <v>1462.3930555555555</v>
      </c>
      <c r="M143" s="7">
        <v>34</v>
      </c>
      <c r="O143" s="7">
        <v>1</v>
      </c>
      <c r="Q143" s="37">
        <f t="shared" si="39"/>
        <v>33.994821635317301</v>
      </c>
      <c r="S143" s="37">
        <v>335</v>
      </c>
      <c r="T143" s="6">
        <v>2446</v>
      </c>
      <c r="U143" s="15">
        <v>340</v>
      </c>
      <c r="W143" s="39">
        <v>912.88888888888891</v>
      </c>
      <c r="X143" s="10">
        <f>PI()*0.225^2*U:U*100/W:W</f>
        <v>5.9234660655943143</v>
      </c>
      <c r="Y143" s="42"/>
      <c r="Z143" s="42">
        <v>1.123</v>
      </c>
      <c r="AA143" s="42">
        <v>0.8</v>
      </c>
      <c r="AB143" s="40">
        <f t="shared" ref="AB143" si="53">(Z143-AA143)*2</f>
        <v>0.64599999999999991</v>
      </c>
      <c r="AC143" s="42"/>
      <c r="AD143" s="43">
        <f t="shared" ref="AD143" si="54">AB143/X144*1000</f>
        <v>124.62159391487046</v>
      </c>
      <c r="AG143" s="44" t="s">
        <v>222</v>
      </c>
      <c r="AH143" s="42" t="s">
        <v>223</v>
      </c>
    </row>
    <row r="144" spans="1:35">
      <c r="S144" s="37">
        <v>150</v>
      </c>
      <c r="T144" s="6">
        <v>3690</v>
      </c>
      <c r="U144" s="15">
        <v>331</v>
      </c>
      <c r="W144" s="9">
        <v>1015.5555555555555</v>
      </c>
      <c r="X144" s="10">
        <f>PI()*0.225^2*U:U*100/W:W</f>
        <v>5.1836923257560423</v>
      </c>
      <c r="Y144" s="42"/>
      <c r="Z144" s="42"/>
      <c r="AA144" s="42"/>
      <c r="AB144" s="42"/>
      <c r="AC144" s="42"/>
      <c r="AD144" s="42"/>
      <c r="AG144" s="44" t="s">
        <v>499</v>
      </c>
      <c r="AH144" s="42" t="s">
        <v>224</v>
      </c>
    </row>
    <row r="145" spans="1:35">
      <c r="S145" s="37">
        <v>62</v>
      </c>
      <c r="T145" s="6">
        <v>3691</v>
      </c>
      <c r="U145" s="15">
        <v>228</v>
      </c>
      <c r="W145" s="9">
        <v>1037.7777777777778</v>
      </c>
      <c r="X145" s="10">
        <f>PI()*0.225^2*U:U*100/W:W</f>
        <v>3.4941809297274271</v>
      </c>
      <c r="Y145" s="42"/>
      <c r="Z145" s="42"/>
      <c r="AA145" s="42"/>
      <c r="AB145" s="42"/>
      <c r="AC145" s="42"/>
      <c r="AD145" s="42"/>
      <c r="AH145" s="42"/>
      <c r="AI145" s="15" t="s">
        <v>34</v>
      </c>
    </row>
    <row r="146" spans="1:35">
      <c r="A146" s="3"/>
      <c r="S146" s="37">
        <v>62</v>
      </c>
      <c r="T146" s="6" t="s">
        <v>475</v>
      </c>
      <c r="W146" s="39"/>
      <c r="X146" s="10" t="s">
        <v>475</v>
      </c>
      <c r="Y146" s="42"/>
      <c r="Z146" s="42"/>
      <c r="AA146" s="42"/>
      <c r="AB146" s="42"/>
      <c r="AC146" s="42"/>
      <c r="AD146" s="42"/>
      <c r="AH146" s="42"/>
      <c r="AI146" s="15" t="s">
        <v>36</v>
      </c>
    </row>
    <row r="147" spans="1:35">
      <c r="A147" s="3" t="s">
        <v>500</v>
      </c>
      <c r="B147" s="15">
        <v>72</v>
      </c>
      <c r="C147" s="15">
        <v>28.08</v>
      </c>
      <c r="D147" s="15" t="s">
        <v>476</v>
      </c>
      <c r="F147" s="15">
        <v>155</v>
      </c>
      <c r="G147" s="15">
        <v>28.37</v>
      </c>
      <c r="H147" s="15" t="s">
        <v>477</v>
      </c>
      <c r="J147" s="36" t="s">
        <v>206</v>
      </c>
      <c r="K147" s="30">
        <v>1462.7</v>
      </c>
      <c r="M147" s="7">
        <v>153</v>
      </c>
      <c r="O147" s="7">
        <v>12</v>
      </c>
      <c r="Q147" s="37">
        <f t="shared" si="42"/>
        <v>149.65658291227226</v>
      </c>
      <c r="S147" s="37">
        <v>335</v>
      </c>
      <c r="T147" s="6">
        <v>2446</v>
      </c>
      <c r="U147" s="15">
        <v>1415</v>
      </c>
      <c r="W147" s="39">
        <v>912.88888888888891</v>
      </c>
      <c r="X147" s="10">
        <f>PI()*0.225^2*U:U*100/W:W</f>
        <v>24.652072008282218</v>
      </c>
      <c r="Y147" s="42"/>
      <c r="Z147" s="42">
        <v>1.325</v>
      </c>
      <c r="AA147" s="42">
        <v>0.8</v>
      </c>
      <c r="AB147" s="40">
        <f t="shared" ref="AB147" si="55">(Z147-AA147)*2</f>
        <v>1.0499999999999998</v>
      </c>
      <c r="AC147" s="42"/>
      <c r="AD147" s="43">
        <f t="shared" ref="AD147" si="56">AB147/X148*1000</f>
        <v>45.301894156465174</v>
      </c>
      <c r="AG147" s="44" t="s">
        <v>226</v>
      </c>
      <c r="AH147" s="42" t="s">
        <v>227</v>
      </c>
    </row>
    <row r="148" spans="1:35">
      <c r="A148" s="3"/>
      <c r="Q148" s="37"/>
      <c r="S148" s="37">
        <v>150</v>
      </c>
      <c r="T148" s="6">
        <v>3690</v>
      </c>
      <c r="U148" s="15">
        <v>1480</v>
      </c>
      <c r="W148" s="9">
        <v>1015.5555555555555</v>
      </c>
      <c r="X148" s="10">
        <f>PI()*0.225^2*U:U*100/W:W</f>
        <v>23.177838797942425</v>
      </c>
      <c r="Y148" s="42"/>
      <c r="Z148" s="42"/>
      <c r="AA148" s="42"/>
      <c r="AB148" s="42"/>
      <c r="AC148" s="42"/>
      <c r="AD148" s="42"/>
      <c r="AG148" s="44" t="s">
        <v>228</v>
      </c>
      <c r="AH148" s="42" t="s">
        <v>229</v>
      </c>
    </row>
    <row r="149" spans="1:35">
      <c r="A149" s="3"/>
      <c r="Q149" s="37"/>
      <c r="S149" s="37">
        <v>62</v>
      </c>
      <c r="T149" s="6">
        <v>3691</v>
      </c>
      <c r="U149" s="15">
        <v>530</v>
      </c>
      <c r="W149" s="9">
        <v>1037.7777777777778</v>
      </c>
      <c r="X149" s="10">
        <f>PI()*0.225^2*U:U*100/W:W</f>
        <v>8.1224381261207732</v>
      </c>
      <c r="Y149" s="42"/>
      <c r="Z149" s="42"/>
      <c r="AA149" s="42"/>
      <c r="AB149" s="42"/>
      <c r="AC149" s="42"/>
      <c r="AD149" s="42"/>
      <c r="AH149" s="42"/>
      <c r="AI149" s="15" t="s">
        <v>34</v>
      </c>
    </row>
    <row r="150" spans="1:35">
      <c r="A150" s="3"/>
      <c r="D150" s="51"/>
      <c r="H150" s="51"/>
      <c r="Q150" s="53"/>
      <c r="S150" s="37">
        <v>62</v>
      </c>
      <c r="T150" s="6" t="s">
        <v>475</v>
      </c>
      <c r="W150" s="39"/>
      <c r="X150" s="50" t="s">
        <v>35</v>
      </c>
      <c r="Y150" s="42"/>
      <c r="Z150" s="42"/>
      <c r="AA150" s="42"/>
      <c r="AB150" s="42"/>
      <c r="AC150" s="42"/>
      <c r="AD150" s="42"/>
      <c r="AH150" s="42"/>
      <c r="AI150" s="15" t="s">
        <v>501</v>
      </c>
    </row>
    <row r="151" spans="1:35">
      <c r="A151" s="15" t="s">
        <v>502</v>
      </c>
      <c r="B151" s="15">
        <v>72</v>
      </c>
      <c r="C151" s="15">
        <v>7.6</v>
      </c>
      <c r="D151" s="15" t="s">
        <v>28</v>
      </c>
      <c r="F151" s="15">
        <v>153</v>
      </c>
      <c r="G151" s="15">
        <v>31.23</v>
      </c>
      <c r="H151" s="15" t="s">
        <v>29</v>
      </c>
      <c r="J151" s="36" t="s">
        <v>503</v>
      </c>
      <c r="K151" s="30">
        <v>1462.0388888888888</v>
      </c>
      <c r="M151" s="7">
        <v>152</v>
      </c>
      <c r="O151" s="7">
        <v>10</v>
      </c>
      <c r="Q151" s="37">
        <f t="shared" si="39"/>
        <v>149.69077845785563</v>
      </c>
      <c r="S151" s="37">
        <v>335</v>
      </c>
      <c r="T151" s="6">
        <v>2446</v>
      </c>
      <c r="U151" s="15">
        <v>1240</v>
      </c>
      <c r="W151" s="39">
        <v>912.88888888888891</v>
      </c>
      <c r="X151" s="10">
        <f>PI()*0.225^2*U:U*100/W:W</f>
        <v>21.603229180402792</v>
      </c>
      <c r="Y151" s="42"/>
      <c r="Z151" s="42">
        <v>2.09</v>
      </c>
      <c r="AA151" s="42">
        <v>0.8</v>
      </c>
      <c r="AB151" s="40">
        <f t="shared" ref="AB151" si="57">(Z151-AA151)*2</f>
        <v>2.5799999999999996</v>
      </c>
      <c r="AC151" s="42"/>
      <c r="AD151" s="43">
        <f t="shared" ref="AD151" si="58">AB151/X152*1000</f>
        <v>129.71934956658919</v>
      </c>
      <c r="AG151" s="44" t="s">
        <v>504</v>
      </c>
      <c r="AH151" s="42" t="s">
        <v>231</v>
      </c>
    </row>
    <row r="152" spans="1:35">
      <c r="S152" s="37">
        <v>150</v>
      </c>
      <c r="T152" s="6">
        <v>3690</v>
      </c>
      <c r="U152" s="15">
        <v>1270</v>
      </c>
      <c r="W152" s="9">
        <v>1015.5555555555555</v>
      </c>
      <c r="X152" s="10">
        <f>PI()*0.225^2*U:U*100/W:W</f>
        <v>19.88909140093708</v>
      </c>
      <c r="Y152" s="42"/>
      <c r="Z152" s="42"/>
      <c r="AA152" s="42"/>
      <c r="AB152" s="42"/>
      <c r="AC152" s="42"/>
      <c r="AD152" s="42"/>
      <c r="AG152" s="44" t="s">
        <v>232</v>
      </c>
      <c r="AH152" s="42" t="s">
        <v>233</v>
      </c>
    </row>
    <row r="153" spans="1:35">
      <c r="S153" s="37">
        <v>62</v>
      </c>
      <c r="T153" s="6">
        <v>3691</v>
      </c>
      <c r="U153" s="15">
        <v>400</v>
      </c>
      <c r="W153" s="9">
        <v>1037.7777777777778</v>
      </c>
      <c r="X153" s="10">
        <f>PI()*0.225^2*U:U*100/W:W</f>
        <v>6.1301419819779426</v>
      </c>
      <c r="Y153" s="42"/>
      <c r="Z153" s="42"/>
      <c r="AA153" s="42"/>
      <c r="AB153" s="42"/>
      <c r="AC153" s="42"/>
      <c r="AD153" s="42"/>
      <c r="AG153" s="44"/>
      <c r="AH153" s="42"/>
      <c r="AI153" s="15" t="s">
        <v>505</v>
      </c>
    </row>
    <row r="154" spans="1:35">
      <c r="A154" s="3"/>
      <c r="S154" s="53">
        <v>62</v>
      </c>
      <c r="T154" s="6" t="s">
        <v>475</v>
      </c>
      <c r="W154" s="39"/>
      <c r="X154" s="10" t="s">
        <v>475</v>
      </c>
      <c r="Y154" s="42"/>
      <c r="Z154" s="42"/>
      <c r="AA154" s="42"/>
      <c r="AB154" s="42"/>
      <c r="AC154" s="42"/>
      <c r="AD154" s="42"/>
      <c r="AH154" s="42"/>
      <c r="AI154" s="15" t="s">
        <v>36</v>
      </c>
    </row>
    <row r="155" spans="1:35">
      <c r="A155" s="3" t="s">
        <v>234</v>
      </c>
      <c r="B155" s="15">
        <v>72</v>
      </c>
      <c r="C155" s="15">
        <v>45.43</v>
      </c>
      <c r="D155" s="15" t="s">
        <v>476</v>
      </c>
      <c r="F155" s="15">
        <v>151</v>
      </c>
      <c r="G155" s="15">
        <v>28.83</v>
      </c>
      <c r="H155" s="15" t="s">
        <v>477</v>
      </c>
      <c r="J155" s="36" t="s">
        <v>230</v>
      </c>
      <c r="K155" s="30">
        <v>1462.34375</v>
      </c>
      <c r="M155" s="7">
        <v>150</v>
      </c>
      <c r="O155" s="7">
        <v>3</v>
      </c>
      <c r="Q155" s="37">
        <f t="shared" si="42"/>
        <v>149.79443021318608</v>
      </c>
      <c r="S155" s="37">
        <v>335</v>
      </c>
      <c r="T155" s="6">
        <v>2446</v>
      </c>
      <c r="U155" s="15">
        <v>1173</v>
      </c>
      <c r="W155" s="39">
        <v>912.88888888888891</v>
      </c>
      <c r="X155" s="10">
        <f>PI()*0.225^2*U:U*100/W:W</f>
        <v>20.435957926300382</v>
      </c>
      <c r="Y155" s="42"/>
      <c r="Z155" s="42">
        <v>3.17</v>
      </c>
      <c r="AA155" s="42">
        <v>0.8</v>
      </c>
      <c r="AB155" s="40">
        <f t="shared" ref="AB155" si="59">(Z155-AA155)*2</f>
        <v>4.74</v>
      </c>
      <c r="AC155" s="42"/>
      <c r="AD155" s="43">
        <f t="shared" ref="AD155" si="60">AB155/X156*1000</f>
        <v>280.76848474815318</v>
      </c>
      <c r="AG155" s="44" t="s">
        <v>506</v>
      </c>
      <c r="AH155" s="42" t="s">
        <v>235</v>
      </c>
    </row>
    <row r="156" spans="1:35">
      <c r="A156" s="3"/>
      <c r="Q156" s="37"/>
      <c r="S156" s="37">
        <v>150</v>
      </c>
      <c r="T156" s="6">
        <v>3690</v>
      </c>
      <c r="U156" s="15">
        <v>1078</v>
      </c>
      <c r="W156" s="9">
        <v>1015.5555555555555</v>
      </c>
      <c r="X156" s="10">
        <f>PI()*0.225^2*U:U*100/W:W</f>
        <v>16.882236637960766</v>
      </c>
      <c r="Y156" s="42"/>
      <c r="Z156" s="42"/>
      <c r="AA156" s="42"/>
      <c r="AB156" s="42"/>
      <c r="AC156" s="42"/>
      <c r="AD156" s="42"/>
      <c r="AG156" s="44" t="s">
        <v>507</v>
      </c>
      <c r="AH156" s="42" t="s">
        <v>236</v>
      </c>
    </row>
    <row r="157" spans="1:35">
      <c r="A157" s="3"/>
      <c r="Q157" s="37"/>
      <c r="S157" s="37">
        <v>62</v>
      </c>
      <c r="T157" s="6">
        <v>3691</v>
      </c>
      <c r="U157" s="15">
        <v>343</v>
      </c>
      <c r="W157" s="9">
        <v>1037.7777777777778</v>
      </c>
      <c r="X157" s="10">
        <f>PI()*0.225^2*U:U*100/W:W</f>
        <v>5.2565967495460857</v>
      </c>
      <c r="Y157" s="42"/>
      <c r="Z157" s="42"/>
      <c r="AA157" s="42"/>
      <c r="AB157" s="42"/>
      <c r="AC157" s="42"/>
      <c r="AD157" s="42"/>
      <c r="AH157" s="42"/>
      <c r="AI157" s="15" t="s">
        <v>34</v>
      </c>
    </row>
    <row r="158" spans="1:35">
      <c r="A158" s="3"/>
      <c r="Q158" s="53"/>
      <c r="S158" s="37">
        <v>62</v>
      </c>
      <c r="T158" s="6" t="s">
        <v>142</v>
      </c>
      <c r="W158" s="39"/>
      <c r="X158" s="50" t="s">
        <v>142</v>
      </c>
      <c r="Y158" s="42"/>
      <c r="Z158" s="42"/>
      <c r="AA158" s="42"/>
      <c r="AB158" s="42"/>
      <c r="AC158" s="42"/>
      <c r="AD158" s="42"/>
      <c r="AH158" s="42"/>
      <c r="AI158" s="15" t="s">
        <v>36</v>
      </c>
    </row>
    <row r="159" spans="1:35">
      <c r="A159" s="3" t="s">
        <v>237</v>
      </c>
      <c r="B159" s="15">
        <v>71</v>
      </c>
      <c r="C159" s="15">
        <v>33.950000000000003</v>
      </c>
      <c r="D159" s="15" t="s">
        <v>145</v>
      </c>
      <c r="F159" s="15">
        <v>152</v>
      </c>
      <c r="G159" s="15">
        <v>0.06</v>
      </c>
      <c r="H159" s="15" t="s">
        <v>146</v>
      </c>
      <c r="J159" s="36" t="s">
        <v>230</v>
      </c>
      <c r="K159" s="30">
        <v>1462.5826388888888</v>
      </c>
      <c r="M159" s="7">
        <v>150</v>
      </c>
      <c r="O159" s="7">
        <v>4</v>
      </c>
      <c r="Q159" s="37">
        <f t="shared" si="39"/>
        <v>149.63460753897363</v>
      </c>
      <c r="S159" s="37">
        <v>335</v>
      </c>
      <c r="T159" s="6">
        <v>2446</v>
      </c>
      <c r="U159" s="15">
        <v>1045</v>
      </c>
      <c r="W159" s="39">
        <v>912.88888888888891</v>
      </c>
      <c r="X159" s="10">
        <f>PI()*0.225^2*U:U*100/W:W</f>
        <v>18.205947172194293</v>
      </c>
      <c r="Y159" s="42"/>
      <c r="Z159" s="42">
        <v>1.68</v>
      </c>
      <c r="AA159" s="42">
        <v>0.8</v>
      </c>
      <c r="AB159" s="40">
        <f t="shared" ref="AB159" si="61">(Z159-AA159)*2</f>
        <v>1.7599999999999998</v>
      </c>
      <c r="AC159" s="42"/>
      <c r="AD159" s="43">
        <f t="shared" ref="AD159" si="62">AB159/X160*1000</f>
        <v>101.70426537277356</v>
      </c>
      <c r="AG159" s="44" t="s">
        <v>508</v>
      </c>
      <c r="AH159" s="42" t="s">
        <v>238</v>
      </c>
    </row>
    <row r="160" spans="1:35">
      <c r="A160" s="3"/>
      <c r="S160" s="37">
        <v>150</v>
      </c>
      <c r="T160" s="6">
        <v>3690</v>
      </c>
      <c r="U160" s="15">
        <v>1105</v>
      </c>
      <c r="W160" s="9">
        <v>1015.5555555555555</v>
      </c>
      <c r="X160" s="10">
        <f>PI()*0.225^2*U:U*100/W:W</f>
        <v>17.305075589004307</v>
      </c>
      <c r="Y160" s="42"/>
      <c r="Z160" s="42"/>
      <c r="AA160" s="42"/>
      <c r="AB160" s="42"/>
      <c r="AC160" s="42"/>
      <c r="AD160" s="42"/>
      <c r="AG160" s="44" t="s">
        <v>239</v>
      </c>
      <c r="AH160" s="42" t="s">
        <v>240</v>
      </c>
    </row>
    <row r="161" spans="1:35">
      <c r="A161" s="3"/>
      <c r="S161" s="37">
        <v>62</v>
      </c>
      <c r="T161" s="6">
        <v>3691</v>
      </c>
      <c r="U161" s="15">
        <v>181</v>
      </c>
      <c r="W161" s="9">
        <v>1037.7777777777778</v>
      </c>
      <c r="X161" s="10">
        <f>PI()*0.225^2*U:U*100/W:W</f>
        <v>2.7738892468450191</v>
      </c>
      <c r="Y161" s="42"/>
      <c r="Z161" s="42"/>
      <c r="AA161" s="42"/>
      <c r="AB161" s="42"/>
      <c r="AC161" s="42"/>
      <c r="AD161" s="42"/>
      <c r="AG161" s="44" t="s">
        <v>241</v>
      </c>
      <c r="AH161" s="42" t="s">
        <v>242</v>
      </c>
      <c r="AI161" s="15" t="s">
        <v>509</v>
      </c>
    </row>
    <row r="162" spans="1:35">
      <c r="A162" s="3"/>
      <c r="D162" s="51"/>
      <c r="H162" s="51"/>
      <c r="S162" s="37">
        <v>62</v>
      </c>
      <c r="T162" s="6" t="s">
        <v>35</v>
      </c>
      <c r="W162" s="39"/>
      <c r="X162" s="10" t="s">
        <v>35</v>
      </c>
      <c r="Y162" s="42"/>
      <c r="Z162" s="42"/>
      <c r="AA162" s="42"/>
      <c r="AB162" s="42"/>
      <c r="AC162" s="42"/>
      <c r="AD162" s="42"/>
      <c r="AH162" s="42"/>
      <c r="AI162" s="15" t="s">
        <v>36</v>
      </c>
    </row>
    <row r="163" spans="1:35">
      <c r="A163" s="3" t="s">
        <v>510</v>
      </c>
      <c r="B163" s="15">
        <v>71</v>
      </c>
      <c r="C163" s="15">
        <v>29.57</v>
      </c>
      <c r="D163" s="15" t="s">
        <v>511</v>
      </c>
      <c r="F163" s="15">
        <v>152</v>
      </c>
      <c r="G163" s="15">
        <v>20.37</v>
      </c>
      <c r="H163" s="15" t="s">
        <v>146</v>
      </c>
      <c r="J163" s="36" t="s">
        <v>230</v>
      </c>
      <c r="K163" s="30">
        <v>1462.6791666666666</v>
      </c>
      <c r="M163" s="7">
        <v>129</v>
      </c>
      <c r="O163" s="7">
        <v>4</v>
      </c>
      <c r="Q163" s="37">
        <f t="shared" si="42"/>
        <v>128.68576248351732</v>
      </c>
      <c r="S163" s="37">
        <v>335</v>
      </c>
      <c r="T163" s="6">
        <v>2446</v>
      </c>
      <c r="U163" s="15">
        <v>955</v>
      </c>
      <c r="W163" s="39">
        <v>912.88888888888891</v>
      </c>
      <c r="X163" s="10">
        <f>PI()*0.225^2*U:U*100/W:W</f>
        <v>16.637970860713441</v>
      </c>
      <c r="Y163" s="42"/>
      <c r="Z163" s="42">
        <v>1.7150000000000001</v>
      </c>
      <c r="AA163" s="42">
        <v>0.8</v>
      </c>
      <c r="AB163" s="40">
        <f t="shared" ref="AB163" si="63">(Z163-AA163)*2</f>
        <v>1.83</v>
      </c>
      <c r="AC163" s="42"/>
      <c r="AD163" s="43">
        <f t="shared" ref="AD163" si="64">AB163/X164*1000</f>
        <v>107.40165452851045</v>
      </c>
      <c r="AG163" s="44" t="s">
        <v>512</v>
      </c>
      <c r="AH163" s="42" t="s">
        <v>243</v>
      </c>
    </row>
    <row r="164" spans="1:35">
      <c r="A164" s="3"/>
      <c r="Q164" s="37"/>
      <c r="S164" s="37">
        <v>150</v>
      </c>
      <c r="T164" s="6">
        <v>3690</v>
      </c>
      <c r="U164" s="15">
        <v>1088</v>
      </c>
      <c r="W164" s="9">
        <v>1015.5555555555555</v>
      </c>
      <c r="X164" s="10">
        <f>PI()*0.225^2*U:U*100/W:W</f>
        <v>17.03884365686578</v>
      </c>
      <c r="Y164" s="42"/>
      <c r="Z164" s="42"/>
      <c r="AA164" s="42"/>
      <c r="AB164" s="42"/>
      <c r="AC164" s="42"/>
      <c r="AD164" s="42"/>
      <c r="AG164" s="44" t="s">
        <v>244</v>
      </c>
      <c r="AH164" s="42" t="s">
        <v>245</v>
      </c>
    </row>
    <row r="165" spans="1:35">
      <c r="A165" s="3"/>
      <c r="Q165" s="37"/>
      <c r="S165" s="37">
        <v>62</v>
      </c>
      <c r="T165" s="6">
        <v>3691</v>
      </c>
      <c r="U165" s="15">
        <v>70</v>
      </c>
      <c r="W165" s="9">
        <v>1037.7777777777778</v>
      </c>
      <c r="X165" s="10">
        <f>PI()*0.225^2*U:U*100/W:W</f>
        <v>1.07277484684614</v>
      </c>
      <c r="Y165" s="42"/>
      <c r="Z165" s="42"/>
      <c r="AA165" s="42"/>
      <c r="AB165" s="42"/>
      <c r="AC165" s="42"/>
      <c r="AD165" s="42"/>
      <c r="AG165" s="44" t="s">
        <v>513</v>
      </c>
      <c r="AH165" s="42" t="s">
        <v>246</v>
      </c>
      <c r="AI165" s="15" t="s">
        <v>225</v>
      </c>
    </row>
    <row r="166" spans="1:35">
      <c r="A166" s="3"/>
      <c r="Q166" s="53"/>
      <c r="S166" s="37">
        <v>62</v>
      </c>
      <c r="T166" s="6" t="s">
        <v>142</v>
      </c>
      <c r="W166" s="39"/>
      <c r="X166" s="50" t="s">
        <v>142</v>
      </c>
      <c r="Y166" s="42"/>
      <c r="Z166" s="42"/>
      <c r="AA166" s="42"/>
      <c r="AB166" s="42"/>
      <c r="AC166" s="42"/>
      <c r="AD166" s="42"/>
      <c r="AH166" s="42"/>
      <c r="AI166" s="15" t="s">
        <v>36</v>
      </c>
    </row>
    <row r="167" spans="1:35">
      <c r="A167" s="3" t="s">
        <v>247</v>
      </c>
      <c r="B167" s="15">
        <v>71</v>
      </c>
      <c r="C167" s="15">
        <v>19.809999999999999</v>
      </c>
      <c r="D167" s="15" t="s">
        <v>145</v>
      </c>
      <c r="F167" s="15">
        <v>153</v>
      </c>
      <c r="G167" s="15">
        <v>3.97</v>
      </c>
      <c r="H167" s="15" t="s">
        <v>146</v>
      </c>
      <c r="J167" s="36" t="s">
        <v>230</v>
      </c>
      <c r="K167" s="30">
        <v>1462.9097222222222</v>
      </c>
      <c r="M167" s="7">
        <v>73</v>
      </c>
      <c r="O167" s="7">
        <v>2</v>
      </c>
      <c r="Q167" s="37">
        <f t="shared" si="39"/>
        <v>72.955530372393994</v>
      </c>
      <c r="S167" s="37">
        <v>335</v>
      </c>
      <c r="T167" s="6">
        <v>2446</v>
      </c>
      <c r="U167" s="15">
        <v>590</v>
      </c>
      <c r="W167" s="39">
        <v>912.88888888888891</v>
      </c>
      <c r="X167" s="10">
        <f>PI()*0.225^2*U:U*100/W:W</f>
        <v>10.278955819707781</v>
      </c>
      <c r="Y167" s="42"/>
      <c r="Z167" s="42">
        <v>1.516</v>
      </c>
      <c r="AA167" s="42">
        <v>0.8</v>
      </c>
      <c r="AB167" s="40">
        <f t="shared" ref="AB167" si="65">(Z167-AA167)*2</f>
        <v>1.4319999999999999</v>
      </c>
      <c r="AC167" s="42"/>
      <c r="AD167" s="43">
        <f t="shared" ref="AD167" si="66">AB167/X168*1000</f>
        <v>166.25285263973345</v>
      </c>
      <c r="AG167" s="44" t="s">
        <v>248</v>
      </c>
      <c r="AH167" s="42" t="s">
        <v>249</v>
      </c>
    </row>
    <row r="168" spans="1:35">
      <c r="A168" s="3"/>
      <c r="S168" s="37">
        <v>150</v>
      </c>
      <c r="T168" s="6">
        <v>3690</v>
      </c>
      <c r="U168" s="15">
        <v>550</v>
      </c>
      <c r="W168" s="9">
        <v>1015.5555555555555</v>
      </c>
      <c r="X168" s="10">
        <f>PI()*0.225^2*U:U*100/W:W</f>
        <v>8.6133860397759001</v>
      </c>
      <c r="Y168" s="42"/>
      <c r="Z168" s="42"/>
      <c r="AA168" s="42"/>
      <c r="AB168" s="42"/>
      <c r="AC168" s="42"/>
      <c r="AD168" s="42"/>
      <c r="AG168" s="44" t="s">
        <v>514</v>
      </c>
      <c r="AH168" s="42" t="s">
        <v>250</v>
      </c>
    </row>
    <row r="169" spans="1:35">
      <c r="A169" s="3"/>
      <c r="S169" s="37">
        <v>62</v>
      </c>
      <c r="T169" s="6">
        <v>3691</v>
      </c>
      <c r="U169" s="15">
        <v>120</v>
      </c>
      <c r="W169" s="9">
        <v>1037.7777777777778</v>
      </c>
      <c r="X169" s="10">
        <f>PI()*0.225^2*U:U*100/W:W</f>
        <v>1.8390425945933828</v>
      </c>
      <c r="Y169" s="42"/>
      <c r="Z169" s="42"/>
      <c r="AA169" s="42"/>
      <c r="AB169" s="42"/>
      <c r="AC169" s="42"/>
      <c r="AD169" s="42"/>
      <c r="AH169" s="42"/>
      <c r="AI169" s="15" t="s">
        <v>225</v>
      </c>
    </row>
    <row r="170" spans="1:35">
      <c r="A170" s="3"/>
      <c r="S170" s="37">
        <v>62</v>
      </c>
      <c r="T170" s="6" t="s">
        <v>142</v>
      </c>
      <c r="W170" s="39"/>
      <c r="X170" s="10" t="s">
        <v>142</v>
      </c>
      <c r="Y170" s="42"/>
      <c r="Z170" s="42"/>
      <c r="AA170" s="42"/>
      <c r="AB170" s="42"/>
      <c r="AC170" s="42"/>
      <c r="AD170" s="42"/>
      <c r="AH170" s="42"/>
      <c r="AI170" s="15" t="s">
        <v>36</v>
      </c>
    </row>
    <row r="171" spans="1:35">
      <c r="A171" s="3" t="s">
        <v>251</v>
      </c>
      <c r="B171" s="15">
        <v>71</v>
      </c>
      <c r="C171" s="15">
        <v>21.46</v>
      </c>
      <c r="D171" s="15" t="s">
        <v>145</v>
      </c>
      <c r="F171" s="15">
        <v>151</v>
      </c>
      <c r="G171" s="15">
        <v>1.66</v>
      </c>
      <c r="H171" s="15" t="s">
        <v>146</v>
      </c>
      <c r="J171" s="36" t="s">
        <v>252</v>
      </c>
      <c r="K171" s="30">
        <v>1462.1041666666667</v>
      </c>
      <c r="M171" s="7">
        <v>151</v>
      </c>
      <c r="O171" s="7">
        <v>8</v>
      </c>
      <c r="Q171" s="37">
        <f t="shared" si="42"/>
        <v>149.53047837997713</v>
      </c>
      <c r="S171" s="37">
        <v>335</v>
      </c>
      <c r="T171" s="6">
        <v>2446</v>
      </c>
      <c r="U171" s="15">
        <v>1225</v>
      </c>
      <c r="W171" s="39">
        <v>912.88888888888891</v>
      </c>
      <c r="X171" s="10">
        <f>PI()*0.225^2*U:U*100/W:W</f>
        <v>21.341899795155985</v>
      </c>
      <c r="Y171" s="42"/>
      <c r="Z171" s="42">
        <v>1.9730000000000001</v>
      </c>
      <c r="AA171" s="42">
        <v>0.8</v>
      </c>
      <c r="AB171" s="40">
        <f t="shared" ref="AB171" si="67">(Z171-AA171)*2</f>
        <v>2.3460000000000001</v>
      </c>
      <c r="AC171" s="42"/>
      <c r="AD171" s="43">
        <f t="shared" ref="AD171" si="68">AB171/X172*1000</f>
        <v>116.12536040072327</v>
      </c>
      <c r="AG171" s="44" t="s">
        <v>515</v>
      </c>
      <c r="AH171" s="42" t="s">
        <v>253</v>
      </c>
    </row>
    <row r="172" spans="1:35">
      <c r="Q172" s="37"/>
      <c r="S172" s="37">
        <v>150</v>
      </c>
      <c r="T172" s="6">
        <v>3690</v>
      </c>
      <c r="U172" s="15">
        <v>1290</v>
      </c>
      <c r="W172" s="9">
        <v>1015.5555555555555</v>
      </c>
      <c r="X172" s="10">
        <f>PI()*0.225^2*U:U*100/W:W</f>
        <v>20.202305438747111</v>
      </c>
      <c r="Y172" s="42"/>
      <c r="Z172" s="42"/>
      <c r="AA172" s="42"/>
      <c r="AB172" s="42"/>
      <c r="AC172" s="42"/>
      <c r="AD172" s="42"/>
      <c r="AG172" s="44" t="s">
        <v>516</v>
      </c>
      <c r="AH172" s="42" t="s">
        <v>254</v>
      </c>
    </row>
    <row r="173" spans="1:35">
      <c r="Q173" s="37"/>
      <c r="S173" s="37">
        <v>62</v>
      </c>
      <c r="T173" s="6">
        <v>3691</v>
      </c>
      <c r="U173" s="15">
        <v>429</v>
      </c>
      <c r="W173" s="9">
        <v>1037.7777777777778</v>
      </c>
      <c r="X173" s="10">
        <f>PI()*0.225^2*U:U*100/W:W</f>
        <v>6.5745772756713423</v>
      </c>
      <c r="Y173" s="42"/>
      <c r="Z173" s="42"/>
      <c r="AA173" s="42"/>
      <c r="AB173" s="42"/>
      <c r="AC173" s="42"/>
      <c r="AD173" s="42"/>
      <c r="AH173" s="42"/>
      <c r="AI173" s="15" t="s">
        <v>34</v>
      </c>
    </row>
    <row r="174" spans="1:35">
      <c r="D174" s="51"/>
      <c r="H174" s="51"/>
      <c r="Q174" s="53"/>
      <c r="S174" s="53">
        <v>62</v>
      </c>
      <c r="T174" s="6" t="s">
        <v>142</v>
      </c>
      <c r="W174" s="39"/>
      <c r="X174" s="50" t="s">
        <v>142</v>
      </c>
      <c r="Y174" s="42"/>
      <c r="Z174" s="42"/>
      <c r="AA174" s="42"/>
      <c r="AB174" s="42"/>
      <c r="AC174" s="42"/>
      <c r="AD174" s="42"/>
      <c r="AH174" s="42"/>
      <c r="AI174" s="15" t="s">
        <v>126</v>
      </c>
    </row>
    <row r="175" spans="1:35">
      <c r="A175" s="3" t="s">
        <v>517</v>
      </c>
      <c r="B175" s="15">
        <v>71</v>
      </c>
      <c r="C175" s="15">
        <v>47.64</v>
      </c>
      <c r="D175" s="15" t="s">
        <v>145</v>
      </c>
      <c r="F175" s="15">
        <v>152</v>
      </c>
      <c r="G175" s="15">
        <v>59.77</v>
      </c>
      <c r="H175" s="15" t="s">
        <v>146</v>
      </c>
      <c r="J175" s="36" t="s">
        <v>518</v>
      </c>
      <c r="K175" s="30">
        <v>1462.3055555555557</v>
      </c>
      <c r="M175" s="7">
        <v>150</v>
      </c>
      <c r="O175" s="7">
        <v>4</v>
      </c>
      <c r="Q175" s="37">
        <f t="shared" si="39"/>
        <v>149.63460753897363</v>
      </c>
      <c r="S175" s="37">
        <v>335</v>
      </c>
      <c r="T175" s="6">
        <v>2446</v>
      </c>
      <c r="U175" s="15">
        <v>1112</v>
      </c>
      <c r="W175" s="39">
        <v>912.88888888888891</v>
      </c>
      <c r="X175" s="10">
        <f>PI()*0.225^2*U:U*100/W:W</f>
        <v>19.373218426296699</v>
      </c>
      <c r="Y175" s="42"/>
      <c r="Z175" s="42">
        <v>1.702</v>
      </c>
      <c r="AA175" s="42">
        <v>0.8</v>
      </c>
      <c r="AB175" s="40">
        <f t="shared" ref="AB175" si="69">(Z175-AA175)*2</f>
        <v>1.8039999999999998</v>
      </c>
      <c r="AC175" s="42"/>
      <c r="AD175" s="43">
        <f t="shared" ref="AD175" si="70">AB175/X176*1000</f>
        <v>90.135206234614742</v>
      </c>
      <c r="AG175" s="44" t="s">
        <v>519</v>
      </c>
      <c r="AH175" s="42" t="s">
        <v>255</v>
      </c>
    </row>
    <row r="176" spans="1:35">
      <c r="S176" s="37">
        <v>150</v>
      </c>
      <c r="T176" s="6">
        <v>3690</v>
      </c>
      <c r="U176" s="15">
        <v>1278</v>
      </c>
      <c r="W176" s="9">
        <v>1015.5555555555555</v>
      </c>
      <c r="X176" s="10">
        <f>PI()*0.225^2*U:U*100/W:W</f>
        <v>20.014377016061093</v>
      </c>
      <c r="Y176" s="42"/>
      <c r="Z176" s="42"/>
      <c r="AA176" s="42"/>
      <c r="AB176" s="42"/>
      <c r="AC176" s="42"/>
      <c r="AD176" s="42"/>
      <c r="AG176" s="44" t="s">
        <v>520</v>
      </c>
      <c r="AH176" s="42" t="s">
        <v>256</v>
      </c>
    </row>
    <row r="177" spans="1:35">
      <c r="S177" s="37">
        <v>62</v>
      </c>
      <c r="T177" s="6">
        <v>3691</v>
      </c>
      <c r="U177" s="15">
        <v>113</v>
      </c>
      <c r="W177" s="9">
        <v>1037.7777777777778</v>
      </c>
      <c r="X177" s="10">
        <f>PI()*0.225^2*U:U*100/W:W</f>
        <v>1.7317651099087685</v>
      </c>
      <c r="Y177" s="42"/>
      <c r="Z177" s="42"/>
      <c r="AA177" s="42"/>
      <c r="AB177" s="42"/>
      <c r="AC177" s="42"/>
      <c r="AD177" s="42"/>
      <c r="AH177" s="42"/>
      <c r="AI177" s="15" t="s">
        <v>34</v>
      </c>
    </row>
    <row r="178" spans="1:35">
      <c r="S178" s="37">
        <v>62</v>
      </c>
      <c r="T178" s="6" t="s">
        <v>521</v>
      </c>
      <c r="W178" s="39"/>
      <c r="X178" s="10" t="s">
        <v>35</v>
      </c>
      <c r="Y178" s="42"/>
      <c r="Z178" s="42"/>
      <c r="AA178" s="42"/>
      <c r="AB178" s="42"/>
      <c r="AC178" s="42"/>
      <c r="AD178" s="42"/>
      <c r="AH178" s="42"/>
      <c r="AI178" s="15" t="s">
        <v>143</v>
      </c>
    </row>
    <row r="179" spans="1:35">
      <c r="A179" s="3" t="s">
        <v>257</v>
      </c>
      <c r="B179" s="15">
        <v>71</v>
      </c>
      <c r="C179" s="15">
        <v>58.13</v>
      </c>
      <c r="D179" s="15" t="s">
        <v>28</v>
      </c>
      <c r="F179" s="15">
        <v>154</v>
      </c>
      <c r="G179" s="15">
        <v>0.92</v>
      </c>
      <c r="H179" s="15" t="s">
        <v>29</v>
      </c>
      <c r="J179" s="36" t="s">
        <v>522</v>
      </c>
      <c r="K179" s="30">
        <v>1462.5555555555557</v>
      </c>
      <c r="M179" s="7">
        <v>150</v>
      </c>
      <c r="O179" s="7">
        <v>1</v>
      </c>
      <c r="Q179" s="37">
        <f t="shared" si="42"/>
        <v>149.97715427345869</v>
      </c>
      <c r="S179" s="37">
        <v>335</v>
      </c>
      <c r="T179" s="6">
        <v>2446</v>
      </c>
      <c r="U179" s="15">
        <v>1180</v>
      </c>
      <c r="W179" s="39">
        <v>912.88888888888891</v>
      </c>
      <c r="X179" s="10">
        <f>PI()*0.225^2*U:U*100/W:W</f>
        <v>20.557911639415561</v>
      </c>
      <c r="Y179" s="42"/>
      <c r="Z179" s="42">
        <v>2.1179999999999999</v>
      </c>
      <c r="AA179" s="42">
        <v>0.8</v>
      </c>
      <c r="AB179" s="40">
        <f t="shared" ref="AB179" si="71">(Z179-AA179)*2</f>
        <v>2.6359999999999997</v>
      </c>
      <c r="AC179" s="42"/>
      <c r="AD179" s="43">
        <f t="shared" ref="AD179" si="72">AB179/X180*1000</f>
        <v>153.01763951059263</v>
      </c>
      <c r="AG179" s="44" t="s">
        <v>258</v>
      </c>
      <c r="AH179" s="42" t="s">
        <v>259</v>
      </c>
    </row>
    <row r="180" spans="1:35">
      <c r="Q180" s="37"/>
      <c r="S180" s="37">
        <v>150</v>
      </c>
      <c r="T180" s="6">
        <v>3690</v>
      </c>
      <c r="U180" s="15">
        <v>1100</v>
      </c>
      <c r="W180" s="9">
        <v>1015.5555555555555</v>
      </c>
      <c r="X180" s="10">
        <f>PI()*0.225^2*U:U*100/W:W</f>
        <v>17.2267720795518</v>
      </c>
      <c r="Y180" s="42"/>
      <c r="Z180" s="42"/>
      <c r="AA180" s="42"/>
      <c r="AB180" s="42"/>
      <c r="AC180" s="42"/>
      <c r="AD180" s="42"/>
      <c r="AG180" s="44" t="s">
        <v>523</v>
      </c>
      <c r="AH180" s="42" t="s">
        <v>260</v>
      </c>
    </row>
    <row r="181" spans="1:35">
      <c r="Q181" s="37"/>
      <c r="S181" s="37">
        <v>62</v>
      </c>
      <c r="T181" s="6">
        <v>3691</v>
      </c>
      <c r="U181" s="15">
        <v>289</v>
      </c>
      <c r="W181" s="9">
        <v>1037.7777777777778</v>
      </c>
      <c r="X181" s="10">
        <f>PI()*0.225^2*U:U*100/W:W</f>
        <v>4.4290275819790628</v>
      </c>
      <c r="Y181" s="42"/>
      <c r="Z181" s="42"/>
      <c r="AA181" s="42"/>
      <c r="AB181" s="42"/>
      <c r="AC181" s="42"/>
      <c r="AD181" s="42"/>
      <c r="AH181" s="42"/>
      <c r="AI181" s="15" t="s">
        <v>225</v>
      </c>
    </row>
    <row r="182" spans="1:35">
      <c r="Q182" s="53"/>
      <c r="S182" s="37">
        <v>62</v>
      </c>
      <c r="T182" s="6" t="s">
        <v>142</v>
      </c>
      <c r="W182" s="39"/>
      <c r="X182" s="50" t="s">
        <v>142</v>
      </c>
      <c r="Y182" s="42"/>
      <c r="Z182" s="42"/>
      <c r="AA182" s="42"/>
      <c r="AB182" s="42"/>
      <c r="AC182" s="42"/>
      <c r="AD182" s="42"/>
      <c r="AH182" s="42"/>
      <c r="AI182" s="15" t="s">
        <v>36</v>
      </c>
    </row>
    <row r="183" spans="1:35">
      <c r="A183" s="3" t="s">
        <v>261</v>
      </c>
      <c r="B183" s="15">
        <v>72</v>
      </c>
      <c r="C183" s="15">
        <v>3.98</v>
      </c>
      <c r="D183" s="15" t="s">
        <v>145</v>
      </c>
      <c r="F183" s="15">
        <v>155</v>
      </c>
      <c r="G183" s="15">
        <v>0.03</v>
      </c>
      <c r="H183" s="15" t="s">
        <v>146</v>
      </c>
      <c r="J183" s="36" t="s">
        <v>252</v>
      </c>
      <c r="K183" s="30">
        <v>1462.7027777777778</v>
      </c>
      <c r="M183" s="7">
        <v>150</v>
      </c>
      <c r="O183" s="7">
        <v>4</v>
      </c>
      <c r="Q183" s="37">
        <f t="shared" ref="Q183:Q239" si="73">M183*COS(O183*PI()/180)</f>
        <v>149.63460753897363</v>
      </c>
      <c r="S183" s="37">
        <v>335</v>
      </c>
      <c r="T183" s="6">
        <v>2446</v>
      </c>
      <c r="U183" s="15">
        <v>1105</v>
      </c>
      <c r="W183" s="39">
        <v>912.88888888888891</v>
      </c>
      <c r="X183" s="10">
        <f>PI()*0.225^2*U:U*100/W:W</f>
        <v>19.25126471318152</v>
      </c>
      <c r="Y183" s="42"/>
      <c r="Z183" s="42">
        <v>2.0030000000000001</v>
      </c>
      <c r="AA183" s="42">
        <v>0.8</v>
      </c>
      <c r="AB183" s="40">
        <f t="shared" ref="AB183" si="74">(Z183-AA183)*2</f>
        <v>2.4060000000000001</v>
      </c>
      <c r="AC183" s="42"/>
      <c r="AD183" s="43">
        <f t="shared" ref="AD183" si="75">AB183/X184*1000</f>
        <v>134.76575510766398</v>
      </c>
      <c r="AG183" s="44" t="s">
        <v>524</v>
      </c>
      <c r="AH183" s="42" t="s">
        <v>262</v>
      </c>
    </row>
    <row r="184" spans="1:35">
      <c r="S184" s="37">
        <v>150</v>
      </c>
      <c r="T184" s="6">
        <v>3690</v>
      </c>
      <c r="U184" s="15">
        <v>1140</v>
      </c>
      <c r="W184" s="9">
        <v>1015.5555555555555</v>
      </c>
      <c r="X184" s="10">
        <f>PI()*0.225^2*U:U*100/W:W</f>
        <v>17.853200155171866</v>
      </c>
      <c r="Y184" s="42"/>
      <c r="Z184" s="42"/>
      <c r="AA184" s="42"/>
      <c r="AB184" s="42"/>
      <c r="AC184" s="42"/>
      <c r="AD184" s="42"/>
      <c r="AG184" s="44" t="s">
        <v>525</v>
      </c>
      <c r="AH184" s="42" t="s">
        <v>263</v>
      </c>
    </row>
    <row r="185" spans="1:35">
      <c r="S185" s="37">
        <v>62</v>
      </c>
      <c r="T185" s="6">
        <v>3691</v>
      </c>
      <c r="U185" s="15">
        <v>220</v>
      </c>
      <c r="W185" s="9">
        <v>1037.7777777777778</v>
      </c>
      <c r="X185" s="10">
        <f>PI()*0.225^2*U:U*100/W:W</f>
        <v>3.3715780900878682</v>
      </c>
      <c r="Y185" s="42"/>
      <c r="Z185" s="42"/>
      <c r="AA185" s="42"/>
      <c r="AB185" s="42"/>
      <c r="AC185" s="42"/>
      <c r="AD185" s="42"/>
      <c r="AH185" s="42"/>
      <c r="AI185" s="15" t="s">
        <v>34</v>
      </c>
    </row>
    <row r="186" spans="1:35">
      <c r="D186" s="51"/>
      <c r="H186" s="51"/>
      <c r="S186" s="37">
        <v>62</v>
      </c>
      <c r="T186" s="6" t="s">
        <v>521</v>
      </c>
      <c r="W186" s="39"/>
      <c r="X186" s="10" t="s">
        <v>521</v>
      </c>
      <c r="Y186" s="42"/>
      <c r="Z186" s="42"/>
      <c r="AA186" s="42"/>
      <c r="AB186" s="42"/>
      <c r="AC186" s="42"/>
      <c r="AD186" s="42"/>
      <c r="AH186" s="42"/>
      <c r="AI186" s="15" t="s">
        <v>526</v>
      </c>
    </row>
    <row r="187" spans="1:35">
      <c r="A187" s="3" t="s">
        <v>527</v>
      </c>
      <c r="B187" s="15">
        <v>72</v>
      </c>
      <c r="C187" s="15">
        <v>17.170000000000002</v>
      </c>
      <c r="D187" s="15" t="s">
        <v>28</v>
      </c>
      <c r="F187" s="15">
        <v>156</v>
      </c>
      <c r="G187" s="15">
        <v>0.08</v>
      </c>
      <c r="H187" s="15" t="s">
        <v>29</v>
      </c>
      <c r="J187" s="36" t="s">
        <v>528</v>
      </c>
      <c r="K187" s="30">
        <v>1462.0173611111111</v>
      </c>
      <c r="M187" s="7">
        <v>155</v>
      </c>
      <c r="O187" s="7">
        <v>15</v>
      </c>
      <c r="Q187" s="37">
        <f t="shared" ref="Q187:Q243" si="76">M187*COS(O187*PI()/180)</f>
        <v>149.7185030748056</v>
      </c>
      <c r="S187" s="37">
        <v>335</v>
      </c>
      <c r="T187" s="6">
        <v>2446</v>
      </c>
      <c r="U187" s="15">
        <v>1363</v>
      </c>
      <c r="W187" s="39">
        <v>912.88888888888891</v>
      </c>
      <c r="X187" s="10">
        <f>PI()*0.225^2*U:U*100/W:W</f>
        <v>23.746130139426619</v>
      </c>
      <c r="Y187" s="42"/>
      <c r="Z187" s="42">
        <v>2.31</v>
      </c>
      <c r="AA187" s="42">
        <v>0.8</v>
      </c>
      <c r="AB187" s="40">
        <f t="shared" ref="AB187" si="77">(Z187-AA187)*2</f>
        <v>3.02</v>
      </c>
      <c r="AC187" s="42"/>
      <c r="AD187" s="43">
        <f t="shared" ref="AD187" si="78">AB187/X188*1000</f>
        <v>125.22037484337464</v>
      </c>
      <c r="AG187" s="44" t="s">
        <v>529</v>
      </c>
      <c r="AH187" s="42" t="s">
        <v>265</v>
      </c>
    </row>
    <row r="188" spans="1:35">
      <c r="Q188" s="37"/>
      <c r="S188" s="37">
        <v>150</v>
      </c>
      <c r="T188" s="6">
        <v>3690</v>
      </c>
      <c r="U188" s="15">
        <v>1540</v>
      </c>
      <c r="W188" s="9">
        <v>1015.5555555555555</v>
      </c>
      <c r="X188" s="10">
        <f>PI()*0.225^2*U:U*100/W:W</f>
        <v>24.117480911372521</v>
      </c>
      <c r="Y188" s="42"/>
      <c r="Z188" s="42"/>
      <c r="AA188" s="42"/>
      <c r="AB188" s="42"/>
      <c r="AC188" s="42"/>
      <c r="AD188" s="42"/>
      <c r="AG188" s="44" t="s">
        <v>530</v>
      </c>
      <c r="AH188" s="42" t="s">
        <v>266</v>
      </c>
    </row>
    <row r="189" spans="1:35">
      <c r="Q189" s="37"/>
      <c r="S189" s="37">
        <v>62</v>
      </c>
      <c r="T189" s="6">
        <v>3691</v>
      </c>
      <c r="U189" s="15">
        <v>530</v>
      </c>
      <c r="W189" s="9">
        <v>1037.7777777777778</v>
      </c>
      <c r="X189" s="10">
        <f>PI()*0.225^2*U:U*100/W:W</f>
        <v>8.1224381261207732</v>
      </c>
      <c r="Y189" s="42"/>
      <c r="Z189" s="42"/>
      <c r="AA189" s="42"/>
      <c r="AB189" s="42"/>
      <c r="AC189" s="42"/>
      <c r="AD189" s="42"/>
      <c r="AH189" s="42"/>
      <c r="AI189" s="15" t="s">
        <v>225</v>
      </c>
    </row>
    <row r="190" spans="1:35">
      <c r="Q190" s="53"/>
      <c r="S190" s="37">
        <v>62</v>
      </c>
      <c r="T190" s="6" t="s">
        <v>35</v>
      </c>
      <c r="W190" s="39"/>
      <c r="X190" s="50" t="s">
        <v>35</v>
      </c>
      <c r="Y190" s="42"/>
      <c r="Z190" s="42"/>
      <c r="AA190" s="42"/>
      <c r="AB190" s="42"/>
      <c r="AC190" s="42"/>
      <c r="AD190" s="42"/>
      <c r="AH190" s="42"/>
      <c r="AI190" s="15" t="s">
        <v>36</v>
      </c>
    </row>
    <row r="191" spans="1:35">
      <c r="A191" s="3" t="s">
        <v>531</v>
      </c>
      <c r="B191" s="15">
        <v>72</v>
      </c>
      <c r="C191" s="15">
        <v>9.49</v>
      </c>
      <c r="D191" s="15" t="s">
        <v>28</v>
      </c>
      <c r="F191" s="15">
        <v>156</v>
      </c>
      <c r="G191" s="15">
        <v>20.2</v>
      </c>
      <c r="H191" s="15" t="s">
        <v>29</v>
      </c>
      <c r="J191" s="36" t="s">
        <v>264</v>
      </c>
      <c r="K191" s="30">
        <v>1462.0972222222222</v>
      </c>
      <c r="M191" s="7">
        <v>150</v>
      </c>
      <c r="O191" s="7">
        <v>4</v>
      </c>
      <c r="Q191" s="37">
        <f t="shared" si="73"/>
        <v>149.63460753897363</v>
      </c>
      <c r="S191" s="37">
        <v>335</v>
      </c>
      <c r="T191" s="6">
        <v>2446</v>
      </c>
      <c r="U191" s="15">
        <v>1140</v>
      </c>
      <c r="W191" s="39">
        <v>912.88888888888891</v>
      </c>
      <c r="X191" s="10">
        <f>PI()*0.225^2*U:U*100/W:W</f>
        <v>19.861033278757407</v>
      </c>
      <c r="Y191" s="42"/>
      <c r="Z191" s="42">
        <v>2.7130000000000001</v>
      </c>
      <c r="AA191" s="42">
        <v>0.8</v>
      </c>
      <c r="AB191" s="40">
        <f t="shared" ref="AB191" si="79">(Z191-AA191)*2</f>
        <v>3.8260000000000001</v>
      </c>
      <c r="AC191" s="42"/>
      <c r="AD191" s="43">
        <f t="shared" ref="AD191" si="80">AB191/X192*1000</f>
        <v>201.07471653780206</v>
      </c>
      <c r="AG191" s="44" t="s">
        <v>532</v>
      </c>
      <c r="AH191" s="42" t="s">
        <v>270</v>
      </c>
    </row>
    <row r="192" spans="1:35">
      <c r="S192" s="37">
        <v>150</v>
      </c>
      <c r="T192" s="6">
        <v>3690</v>
      </c>
      <c r="U192" s="15">
        <v>1215</v>
      </c>
      <c r="W192" s="9">
        <v>1015.5555555555555</v>
      </c>
      <c r="X192" s="10">
        <f>PI()*0.225^2*U:U*100/W:W</f>
        <v>19.02775279695949</v>
      </c>
      <c r="Y192" s="42"/>
      <c r="Z192" s="42"/>
      <c r="AA192" s="42"/>
      <c r="AB192" s="42"/>
      <c r="AC192" s="42"/>
      <c r="AD192" s="42"/>
      <c r="AG192" s="44" t="s">
        <v>533</v>
      </c>
      <c r="AH192" s="42" t="s">
        <v>271</v>
      </c>
    </row>
    <row r="193" spans="1:35">
      <c r="S193" s="37">
        <v>62</v>
      </c>
      <c r="T193" s="6">
        <v>3691</v>
      </c>
      <c r="U193" s="15">
        <v>290</v>
      </c>
      <c r="W193" s="9">
        <v>1037.7777777777778</v>
      </c>
      <c r="X193" s="10">
        <f>PI()*0.225^2*U:U*100/W:W</f>
        <v>4.444352936934008</v>
      </c>
      <c r="Y193" s="42"/>
      <c r="Z193" s="42"/>
      <c r="AA193" s="42"/>
      <c r="AB193" s="42"/>
      <c r="AC193" s="42"/>
      <c r="AD193" s="42"/>
      <c r="AG193" s="44" t="s">
        <v>534</v>
      </c>
      <c r="AH193" s="42" t="s">
        <v>272</v>
      </c>
    </row>
    <row r="194" spans="1:35">
      <c r="S194" s="53">
        <v>62</v>
      </c>
      <c r="T194" s="6" t="s">
        <v>142</v>
      </c>
      <c r="W194" s="39"/>
      <c r="X194" s="10" t="s">
        <v>142</v>
      </c>
      <c r="Y194" s="42"/>
      <c r="Z194" s="42"/>
      <c r="AA194" s="42"/>
      <c r="AB194" s="42"/>
      <c r="AC194" s="42"/>
      <c r="AD194" s="42"/>
      <c r="AH194" s="42"/>
      <c r="AI194" s="15" t="s">
        <v>126</v>
      </c>
    </row>
    <row r="195" spans="1:35">
      <c r="A195" s="3" t="s">
        <v>535</v>
      </c>
      <c r="B195" s="15">
        <v>72</v>
      </c>
      <c r="C195" s="15">
        <v>1.87</v>
      </c>
      <c r="D195" s="15" t="s">
        <v>145</v>
      </c>
      <c r="F195" s="15">
        <v>156</v>
      </c>
      <c r="G195" s="15">
        <v>40.26</v>
      </c>
      <c r="H195" s="15" t="s">
        <v>146</v>
      </c>
      <c r="J195" s="36" t="s">
        <v>264</v>
      </c>
      <c r="K195" s="30">
        <v>1462.2263888888888</v>
      </c>
      <c r="M195" s="7">
        <v>105</v>
      </c>
      <c r="O195" s="7">
        <v>4</v>
      </c>
      <c r="Q195" s="37">
        <f t="shared" si="76"/>
        <v>104.74422527728154</v>
      </c>
      <c r="S195" s="37">
        <v>335</v>
      </c>
      <c r="T195" s="6">
        <v>2446</v>
      </c>
      <c r="U195" s="15">
        <v>843</v>
      </c>
      <c r="W195" s="39">
        <v>912.88888888888891</v>
      </c>
      <c r="X195" s="10">
        <f>PI()*0.225^2*U:U*100/W:W</f>
        <v>14.686711450870609</v>
      </c>
      <c r="Y195" s="42"/>
      <c r="Z195" s="42">
        <v>1.722</v>
      </c>
      <c r="AA195" s="42">
        <v>0.8</v>
      </c>
      <c r="AB195" s="40">
        <f t="shared" ref="AB195" si="81">(Z195-AA195)*2</f>
        <v>1.8439999999999999</v>
      </c>
      <c r="AC195" s="42"/>
      <c r="AD195" s="43">
        <f t="shared" ref="AD195" si="82">AB195/X196*1000</f>
        <v>143.76917888283302</v>
      </c>
      <c r="AG195" s="44" t="s">
        <v>273</v>
      </c>
      <c r="AH195" s="42" t="s">
        <v>274</v>
      </c>
    </row>
    <row r="196" spans="1:35">
      <c r="A196" s="3"/>
      <c r="Q196" s="37"/>
      <c r="S196" s="37">
        <v>150</v>
      </c>
      <c r="T196" s="6">
        <v>3690</v>
      </c>
      <c r="U196" s="15">
        <v>819</v>
      </c>
      <c r="W196" s="9">
        <v>1015.5555555555555</v>
      </c>
      <c r="X196" s="10">
        <f>PI()*0.225^2*U:U*100/W:W</f>
        <v>12.826114848320842</v>
      </c>
      <c r="Y196" s="42"/>
      <c r="Z196" s="42"/>
      <c r="AA196" s="42"/>
      <c r="AB196" s="42"/>
      <c r="AC196" s="42"/>
      <c r="AD196" s="42"/>
      <c r="AG196" s="44" t="s">
        <v>275</v>
      </c>
      <c r="AH196" s="42" t="s">
        <v>276</v>
      </c>
    </row>
    <row r="197" spans="1:35">
      <c r="A197" s="3"/>
      <c r="Q197" s="37"/>
      <c r="S197" s="37">
        <v>62</v>
      </c>
      <c r="T197" s="6">
        <v>3691</v>
      </c>
      <c r="U197" s="15">
        <v>105</v>
      </c>
      <c r="W197" s="9">
        <v>1037.7777777777778</v>
      </c>
      <c r="X197" s="10">
        <f>PI()*0.225^2*U:U*100/W:W</f>
        <v>1.6091622702692101</v>
      </c>
      <c r="Y197" s="42"/>
      <c r="Z197" s="42"/>
      <c r="AA197" s="42"/>
      <c r="AB197" s="42"/>
      <c r="AC197" s="42"/>
      <c r="AD197" s="42"/>
      <c r="AH197" s="42"/>
      <c r="AI197" s="15" t="s">
        <v>34</v>
      </c>
    </row>
    <row r="198" spans="1:35">
      <c r="A198" s="3"/>
      <c r="D198" s="51"/>
      <c r="H198" s="51"/>
      <c r="Q198" s="53"/>
      <c r="S198" s="37">
        <v>62</v>
      </c>
      <c r="T198" s="6" t="s">
        <v>142</v>
      </c>
      <c r="W198" s="39"/>
      <c r="X198" s="50" t="s">
        <v>142</v>
      </c>
      <c r="Y198" s="42"/>
      <c r="Z198" s="42"/>
      <c r="AA198" s="42"/>
      <c r="AB198" s="42"/>
      <c r="AC198" s="42"/>
      <c r="AD198" s="42"/>
      <c r="AH198" s="42"/>
      <c r="AI198" s="15" t="s">
        <v>126</v>
      </c>
    </row>
    <row r="199" spans="1:35">
      <c r="A199" s="3" t="s">
        <v>277</v>
      </c>
      <c r="B199" s="15">
        <v>71</v>
      </c>
      <c r="C199" s="15">
        <v>54.36</v>
      </c>
      <c r="D199" s="15" t="s">
        <v>145</v>
      </c>
      <c r="F199" s="15">
        <v>157</v>
      </c>
      <c r="G199" s="15">
        <v>0.46</v>
      </c>
      <c r="H199" s="15" t="s">
        <v>146</v>
      </c>
      <c r="J199" s="36" t="s">
        <v>278</v>
      </c>
      <c r="K199" s="30">
        <v>1462.276388888889</v>
      </c>
      <c r="M199" s="7">
        <v>72</v>
      </c>
      <c r="O199" s="7">
        <v>0</v>
      </c>
      <c r="Q199" s="37">
        <f t="shared" si="73"/>
        <v>72</v>
      </c>
      <c r="S199" s="37">
        <v>335</v>
      </c>
      <c r="T199" s="6">
        <v>2446</v>
      </c>
      <c r="U199" s="15">
        <v>610</v>
      </c>
      <c r="W199" s="39">
        <v>912.88888888888891</v>
      </c>
      <c r="X199" s="10">
        <f>PI()*0.225^2*U:U*100/W:W</f>
        <v>10.627395000036858</v>
      </c>
      <c r="Y199" s="42"/>
      <c r="Z199" s="42">
        <v>2.1819999999999999</v>
      </c>
      <c r="AA199" s="42">
        <v>0.8</v>
      </c>
      <c r="AB199" s="40">
        <f t="shared" ref="AB199" si="83">(Z199-AA199)*2</f>
        <v>2.7639999999999998</v>
      </c>
      <c r="AC199" s="42"/>
      <c r="AD199" s="43">
        <f t="shared" ref="AD199" si="84">AB199/X200*1000</f>
        <v>276.63437000109758</v>
      </c>
      <c r="AG199" s="44" t="s">
        <v>536</v>
      </c>
      <c r="AH199" s="42" t="s">
        <v>279</v>
      </c>
    </row>
    <row r="200" spans="1:35">
      <c r="A200" s="3"/>
      <c r="S200" s="37">
        <v>150</v>
      </c>
      <c r="T200" s="6">
        <v>3690</v>
      </c>
      <c r="U200" s="15">
        <v>638</v>
      </c>
      <c r="W200" s="9">
        <v>1015.5555555555555</v>
      </c>
      <c r="X200" s="10">
        <f>PI()*0.225^2*U:U*100/W:W</f>
        <v>9.991527806140045</v>
      </c>
      <c r="Y200" s="42"/>
      <c r="Z200" s="42"/>
      <c r="AA200" s="42"/>
      <c r="AB200" s="42"/>
      <c r="AC200" s="42"/>
      <c r="AD200" s="42"/>
      <c r="AG200" s="44" t="s">
        <v>280</v>
      </c>
      <c r="AH200" s="42" t="s">
        <v>281</v>
      </c>
    </row>
    <row r="201" spans="1:35">
      <c r="A201" s="3"/>
      <c r="S201" s="37">
        <v>62</v>
      </c>
      <c r="T201" s="6">
        <v>3691</v>
      </c>
      <c r="U201" s="15">
        <v>107</v>
      </c>
      <c r="W201" s="9">
        <v>1037.7777777777778</v>
      </c>
      <c r="X201" s="10">
        <f>PI()*0.225^2*U:U*100/W:W</f>
        <v>1.6398129801790993</v>
      </c>
      <c r="Y201" s="42"/>
      <c r="Z201" s="42"/>
      <c r="AA201" s="42"/>
      <c r="AB201" s="42"/>
      <c r="AC201" s="42"/>
      <c r="AD201" s="42"/>
      <c r="AG201" s="44" t="s">
        <v>282</v>
      </c>
      <c r="AH201" s="42" t="s">
        <v>283</v>
      </c>
    </row>
    <row r="202" spans="1:35">
      <c r="A202" s="3"/>
      <c r="S202" s="37">
        <v>62</v>
      </c>
      <c r="T202" s="6" t="s">
        <v>142</v>
      </c>
      <c r="W202" s="39"/>
      <c r="X202" s="10" t="s">
        <v>142</v>
      </c>
      <c r="Y202" s="42"/>
      <c r="Z202" s="42"/>
      <c r="AA202" s="42"/>
      <c r="AB202" s="42"/>
      <c r="AC202" s="42"/>
      <c r="AD202" s="42"/>
      <c r="AH202" s="42"/>
      <c r="AI202" s="15" t="s">
        <v>36</v>
      </c>
    </row>
    <row r="203" spans="1:35">
      <c r="A203" s="3" t="s">
        <v>537</v>
      </c>
      <c r="B203" s="15">
        <v>76</v>
      </c>
      <c r="C203" s="15">
        <v>26.3</v>
      </c>
      <c r="D203" s="15" t="s">
        <v>145</v>
      </c>
      <c r="F203" s="15">
        <v>157</v>
      </c>
      <c r="G203" s="15">
        <v>16.71</v>
      </c>
      <c r="H203" s="15" t="s">
        <v>146</v>
      </c>
      <c r="J203" s="36" t="s">
        <v>538</v>
      </c>
      <c r="K203" s="30">
        <v>1462.7416666666666</v>
      </c>
      <c r="M203" s="7">
        <v>150</v>
      </c>
      <c r="O203" s="7">
        <v>1</v>
      </c>
      <c r="Q203" s="37">
        <f t="shared" si="76"/>
        <v>149.97715427345869</v>
      </c>
      <c r="S203" s="37">
        <v>335</v>
      </c>
      <c r="T203" s="6">
        <v>2446</v>
      </c>
      <c r="U203" s="15">
        <v>1252</v>
      </c>
      <c r="W203" s="39">
        <v>912.88888888888891</v>
      </c>
      <c r="X203" s="10">
        <f>PI()*0.225^2*U:U*100/W:W</f>
        <v>21.812292688600238</v>
      </c>
      <c r="Y203" s="42"/>
      <c r="Z203" s="42">
        <v>2.0680000000000001</v>
      </c>
      <c r="AA203" s="42">
        <v>0.8</v>
      </c>
      <c r="AB203" s="40">
        <f t="shared" ref="AB203" si="85">(Z203-AA203)*2</f>
        <v>2.536</v>
      </c>
      <c r="AC203" s="42"/>
      <c r="AD203" s="43">
        <f t="shared" ref="AD203" si="86">AB203/X204*1000</f>
        <v>130.59193033761727</v>
      </c>
      <c r="AG203" s="44" t="s">
        <v>539</v>
      </c>
      <c r="AH203" s="42" t="s">
        <v>284</v>
      </c>
    </row>
    <row r="204" spans="1:35">
      <c r="Q204" s="37"/>
      <c r="S204" s="37">
        <v>150</v>
      </c>
      <c r="T204" s="6">
        <v>3690</v>
      </c>
      <c r="U204" s="15">
        <v>1240</v>
      </c>
      <c r="W204" s="9">
        <v>1015.5555555555555</v>
      </c>
      <c r="X204" s="10">
        <f>PI()*0.225^2*U:U*100/W:W</f>
        <v>19.419270344222028</v>
      </c>
      <c r="Y204" s="42"/>
      <c r="Z204" s="42"/>
      <c r="AA204" s="42"/>
      <c r="AB204" s="42"/>
      <c r="AC204" s="42"/>
      <c r="AD204" s="42"/>
      <c r="AG204" s="44" t="s">
        <v>540</v>
      </c>
      <c r="AH204" s="42" t="s">
        <v>285</v>
      </c>
    </row>
    <row r="205" spans="1:35">
      <c r="Q205" s="37"/>
      <c r="S205" s="37">
        <v>62</v>
      </c>
      <c r="T205" s="6">
        <v>3691</v>
      </c>
      <c r="U205" s="15">
        <v>680</v>
      </c>
      <c r="W205" s="9">
        <v>1037.7777777777778</v>
      </c>
      <c r="X205" s="10">
        <f>PI()*0.225^2*U:U*100/W:W</f>
        <v>10.421241369362502</v>
      </c>
      <c r="Y205" s="42"/>
      <c r="Z205" s="42"/>
      <c r="AA205" s="42"/>
      <c r="AB205" s="42"/>
      <c r="AC205" s="42"/>
      <c r="AD205" s="42"/>
      <c r="AH205" s="42"/>
      <c r="AI205" s="15" t="s">
        <v>34</v>
      </c>
    </row>
    <row r="206" spans="1:35">
      <c r="Q206" s="53"/>
      <c r="S206" s="37">
        <v>62</v>
      </c>
      <c r="T206" s="6" t="s">
        <v>35</v>
      </c>
      <c r="W206" s="39"/>
      <c r="X206" s="50" t="s">
        <v>35</v>
      </c>
      <c r="Y206" s="42"/>
      <c r="Z206" s="42"/>
      <c r="AA206" s="42"/>
      <c r="AB206" s="42"/>
      <c r="AC206" s="42"/>
      <c r="AD206" s="42"/>
      <c r="AH206" s="42"/>
      <c r="AI206" s="15" t="s">
        <v>36</v>
      </c>
    </row>
    <row r="207" spans="1:35">
      <c r="A207" s="3" t="s">
        <v>541</v>
      </c>
      <c r="B207" s="15">
        <v>73</v>
      </c>
      <c r="C207" s="15">
        <v>59.79</v>
      </c>
      <c r="D207" s="15" t="s">
        <v>28</v>
      </c>
      <c r="F207" s="15">
        <v>156</v>
      </c>
      <c r="G207" s="15">
        <v>2.97</v>
      </c>
      <c r="H207" s="15" t="s">
        <v>29</v>
      </c>
      <c r="J207" s="46" t="s">
        <v>287</v>
      </c>
      <c r="K207" s="30">
        <v>1462.4340277777778</v>
      </c>
      <c r="M207" s="7">
        <v>150</v>
      </c>
      <c r="O207" s="7">
        <v>0</v>
      </c>
      <c r="Q207" s="37">
        <f t="shared" si="73"/>
        <v>150</v>
      </c>
      <c r="S207" s="37">
        <v>335</v>
      </c>
      <c r="T207" s="6">
        <v>2446</v>
      </c>
      <c r="U207" s="15">
        <v>1402</v>
      </c>
      <c r="W207" s="39">
        <v>912.88888888888891</v>
      </c>
      <c r="X207" s="10">
        <f>PI()*0.225^2*U:U*100/W:W</f>
        <v>24.42558654106832</v>
      </c>
      <c r="Y207" s="42"/>
      <c r="Z207" s="42">
        <v>1.704</v>
      </c>
      <c r="AA207" s="42">
        <v>0.8</v>
      </c>
      <c r="AB207" s="40">
        <f t="shared" ref="AB207" si="87">(Z207-AA207)*2</f>
        <v>1.8079999999999998</v>
      </c>
      <c r="AC207" s="42"/>
      <c r="AD207" s="43">
        <f t="shared" ref="AD207" si="88">AB207/X208*1000</f>
        <v>78.804238881609479</v>
      </c>
      <c r="AG207" s="44" t="s">
        <v>288</v>
      </c>
      <c r="AH207" s="42" t="s">
        <v>289</v>
      </c>
    </row>
    <row r="208" spans="1:35">
      <c r="A208" s="3"/>
      <c r="S208" s="37">
        <v>150</v>
      </c>
      <c r="T208" s="6">
        <v>3690</v>
      </c>
      <c r="U208" s="15">
        <v>1465</v>
      </c>
      <c r="W208" s="9">
        <v>1015.5555555555555</v>
      </c>
      <c r="X208" s="10">
        <f>PI()*0.225^2*U:U*100/W:W</f>
        <v>22.9429282695849</v>
      </c>
      <c r="Y208" s="42"/>
      <c r="Z208" s="42"/>
      <c r="AA208" s="42"/>
      <c r="AB208" s="42"/>
      <c r="AC208" s="42"/>
      <c r="AD208" s="42"/>
      <c r="AG208" s="44" t="s">
        <v>290</v>
      </c>
      <c r="AH208" s="42" t="s">
        <v>291</v>
      </c>
    </row>
    <row r="209" spans="1:35">
      <c r="A209" s="3"/>
      <c r="S209" s="37">
        <v>62</v>
      </c>
      <c r="T209" s="6">
        <v>3691</v>
      </c>
      <c r="U209" s="15">
        <v>910</v>
      </c>
      <c r="W209" s="9">
        <v>1037.7777777777778</v>
      </c>
      <c r="X209" s="10">
        <f>PI()*0.225^2*U:U*100/W:W</f>
        <v>13.94607300899982</v>
      </c>
      <c r="Y209" s="42"/>
      <c r="Z209" s="42"/>
      <c r="AA209" s="42"/>
      <c r="AB209" s="42"/>
      <c r="AC209" s="42"/>
      <c r="AD209" s="42"/>
      <c r="AH209" s="42"/>
      <c r="AI209" s="15" t="s">
        <v>34</v>
      </c>
    </row>
    <row r="210" spans="1:35">
      <c r="A210" s="3"/>
      <c r="D210" s="51"/>
      <c r="H210" s="51"/>
      <c r="S210" s="37">
        <v>62</v>
      </c>
      <c r="T210" s="6" t="s">
        <v>35</v>
      </c>
      <c r="W210" s="39"/>
      <c r="X210" s="10" t="s">
        <v>35</v>
      </c>
      <c r="Y210" s="42"/>
      <c r="Z210" s="42"/>
      <c r="AA210" s="42"/>
      <c r="AB210" s="42"/>
      <c r="AC210" s="42"/>
      <c r="AD210" s="42"/>
      <c r="AH210" s="42"/>
      <c r="AI210" s="15" t="s">
        <v>36</v>
      </c>
    </row>
    <row r="211" spans="1:35">
      <c r="A211" s="3" t="s">
        <v>292</v>
      </c>
      <c r="B211" s="15">
        <v>72</v>
      </c>
      <c r="C211" s="15">
        <v>47.52</v>
      </c>
      <c r="D211" s="15" t="s">
        <v>28</v>
      </c>
      <c r="F211" s="15">
        <v>158</v>
      </c>
      <c r="G211" s="15">
        <v>0.8</v>
      </c>
      <c r="H211" s="15" t="s">
        <v>29</v>
      </c>
      <c r="J211" s="46" t="s">
        <v>293</v>
      </c>
      <c r="K211" s="30">
        <v>1462.1256944444444</v>
      </c>
      <c r="M211" s="7">
        <v>151</v>
      </c>
      <c r="O211" s="7">
        <v>6</v>
      </c>
      <c r="Q211" s="37">
        <f t="shared" si="76"/>
        <v>150.17280620060927</v>
      </c>
      <c r="S211" s="37">
        <v>335</v>
      </c>
      <c r="T211" s="6">
        <v>2446</v>
      </c>
      <c r="U211" s="15">
        <v>1140</v>
      </c>
      <c r="W211" s="39">
        <v>912.88888888888891</v>
      </c>
      <c r="X211" s="10">
        <f>PI()*0.225^2*U:U*100/W:W</f>
        <v>19.861033278757407</v>
      </c>
      <c r="Y211" s="42"/>
      <c r="Z211" s="42">
        <v>2.9460000000000002</v>
      </c>
      <c r="AA211" s="42">
        <v>0.8</v>
      </c>
      <c r="AB211" s="40">
        <f t="shared" ref="AB211" si="89">(Z211-AA211)*2</f>
        <v>4.2919999999999998</v>
      </c>
      <c r="AC211" s="42"/>
      <c r="AD211" s="43">
        <f t="shared" ref="AD211" si="90">AB211/X212*1000</f>
        <v>228.38482538486662</v>
      </c>
      <c r="AG211" s="44" t="s">
        <v>542</v>
      </c>
      <c r="AH211" s="42" t="s">
        <v>294</v>
      </c>
    </row>
    <row r="212" spans="1:35">
      <c r="Q212" s="37"/>
      <c r="S212" s="37">
        <v>150</v>
      </c>
      <c r="T212" s="6">
        <v>3690</v>
      </c>
      <c r="U212" s="15">
        <v>1200</v>
      </c>
      <c r="W212" s="9">
        <v>1015.5555555555555</v>
      </c>
      <c r="X212" s="10">
        <f>PI()*0.225^2*U:U*100/W:W</f>
        <v>18.792842268601962</v>
      </c>
      <c r="Y212" s="42"/>
      <c r="Z212" s="42"/>
      <c r="AA212" s="42"/>
      <c r="AB212" s="42"/>
      <c r="AC212" s="42"/>
      <c r="AD212" s="42"/>
      <c r="AG212" s="44" t="s">
        <v>543</v>
      </c>
      <c r="AH212" s="42" t="s">
        <v>295</v>
      </c>
    </row>
    <row r="213" spans="1:35">
      <c r="Q213" s="37"/>
      <c r="S213" s="37">
        <v>62</v>
      </c>
      <c r="T213" s="6">
        <v>3691</v>
      </c>
      <c r="U213" s="15">
        <v>358</v>
      </c>
      <c r="W213" s="9">
        <v>1037.7777777777778</v>
      </c>
      <c r="X213" s="10">
        <f>PI()*0.225^2*U:U*100/W:W</f>
        <v>5.4864770738702591</v>
      </c>
      <c r="Y213" s="42"/>
      <c r="Z213" s="42"/>
      <c r="AA213" s="42"/>
      <c r="AB213" s="42"/>
      <c r="AC213" s="42"/>
      <c r="AD213" s="42"/>
      <c r="AH213" s="42"/>
      <c r="AI213" s="15" t="s">
        <v>544</v>
      </c>
    </row>
    <row r="214" spans="1:35">
      <c r="Q214" s="53"/>
      <c r="S214" s="53">
        <v>62</v>
      </c>
      <c r="T214" s="6" t="s">
        <v>35</v>
      </c>
      <c r="W214" s="39"/>
      <c r="X214" s="50" t="s">
        <v>35</v>
      </c>
      <c r="Y214" s="42"/>
      <c r="Z214" s="42"/>
      <c r="AA214" s="42"/>
      <c r="AB214" s="42"/>
      <c r="AC214" s="42"/>
      <c r="AD214" s="42"/>
      <c r="AH214" s="42"/>
      <c r="AI214" s="15" t="s">
        <v>36</v>
      </c>
    </row>
    <row r="215" spans="1:35">
      <c r="A215" s="3" t="s">
        <v>545</v>
      </c>
      <c r="B215" s="15">
        <v>73</v>
      </c>
      <c r="C215" s="15">
        <v>19.32</v>
      </c>
      <c r="D215" s="15" t="s">
        <v>28</v>
      </c>
      <c r="F215" s="15">
        <v>169</v>
      </c>
      <c r="G215" s="15">
        <v>53.98</v>
      </c>
      <c r="H215" s="15" t="s">
        <v>29</v>
      </c>
      <c r="J215" s="46" t="s">
        <v>293</v>
      </c>
      <c r="K215" s="30">
        <v>1462.536111111111</v>
      </c>
      <c r="M215" s="7">
        <v>153</v>
      </c>
      <c r="O215" s="7">
        <v>12</v>
      </c>
      <c r="Q215" s="37">
        <f t="shared" si="73"/>
        <v>149.65658291227226</v>
      </c>
      <c r="S215" s="37">
        <v>335</v>
      </c>
      <c r="T215" s="6">
        <v>2446</v>
      </c>
      <c r="U215" s="15">
        <v>1112</v>
      </c>
      <c r="W215" s="39">
        <v>912.88888888888891</v>
      </c>
      <c r="X215" s="10">
        <f>PI()*0.225^2*U:U*100/W:W</f>
        <v>19.373218426296699</v>
      </c>
      <c r="Y215" s="42"/>
      <c r="Z215" s="42">
        <v>2.7149999999999999</v>
      </c>
      <c r="AA215" s="42">
        <v>0.8</v>
      </c>
      <c r="AB215" s="40">
        <f t="shared" ref="AB215" si="91">(Z215-AA215)*2</f>
        <v>3.8299999999999996</v>
      </c>
      <c r="AC215" s="42"/>
      <c r="AD215" s="43">
        <f t="shared" ref="AD215" si="92">AB215/X216*1000</f>
        <v>218.94467053460141</v>
      </c>
      <c r="AG215" s="44" t="s">
        <v>546</v>
      </c>
      <c r="AH215" s="42" t="s">
        <v>296</v>
      </c>
    </row>
    <row r="216" spans="1:35">
      <c r="A216" s="3"/>
      <c r="S216" s="37">
        <v>150</v>
      </c>
      <c r="T216" s="6">
        <v>3690</v>
      </c>
      <c r="U216" s="15">
        <v>1117</v>
      </c>
      <c r="W216" s="9">
        <v>1015.5555555555555</v>
      </c>
      <c r="X216" s="10">
        <f>PI()*0.225^2*U:U*100/W:W</f>
        <v>17.493004011690328</v>
      </c>
      <c r="Y216" s="42"/>
      <c r="Z216" s="42"/>
      <c r="AA216" s="42"/>
      <c r="AB216" s="42"/>
      <c r="AC216" s="42"/>
      <c r="AD216" s="42"/>
      <c r="AG216" s="44" t="s">
        <v>547</v>
      </c>
      <c r="AH216" s="42" t="s">
        <v>297</v>
      </c>
    </row>
    <row r="217" spans="1:35">
      <c r="A217" s="3"/>
      <c r="S217" s="37">
        <v>62</v>
      </c>
      <c r="T217" s="6">
        <v>3691</v>
      </c>
      <c r="U217" s="15">
        <v>273</v>
      </c>
      <c r="W217" s="9">
        <v>1037.7777777777778</v>
      </c>
      <c r="X217" s="10">
        <f>PI()*0.225^2*U:U*100/W:W</f>
        <v>4.1838219026999459</v>
      </c>
      <c r="Y217" s="42"/>
      <c r="Z217" s="42"/>
      <c r="AA217" s="42"/>
      <c r="AB217" s="42"/>
      <c r="AC217" s="42"/>
      <c r="AD217" s="42"/>
      <c r="AH217" s="42"/>
      <c r="AI217" s="15" t="s">
        <v>457</v>
      </c>
    </row>
    <row r="218" spans="1:35">
      <c r="A218" s="3"/>
      <c r="S218" s="37">
        <v>62</v>
      </c>
      <c r="T218" s="6" t="s">
        <v>35</v>
      </c>
      <c r="W218" s="39"/>
      <c r="X218" s="10" t="s">
        <v>35</v>
      </c>
      <c r="Y218" s="42"/>
      <c r="Z218" s="42"/>
      <c r="AA218" s="42"/>
      <c r="AB218" s="42"/>
      <c r="AC218" s="42"/>
      <c r="AD218" s="42"/>
      <c r="AH218" s="42"/>
      <c r="AI218" s="15" t="s">
        <v>36</v>
      </c>
    </row>
    <row r="219" spans="1:35">
      <c r="A219" s="3" t="s">
        <v>548</v>
      </c>
      <c r="B219" s="15">
        <v>73</v>
      </c>
      <c r="C219" s="15">
        <v>31.4</v>
      </c>
      <c r="D219" s="15" t="s">
        <v>28</v>
      </c>
      <c r="F219" s="15">
        <v>159</v>
      </c>
      <c r="G219" s="15">
        <v>52.06</v>
      </c>
      <c r="H219" s="15" t="s">
        <v>29</v>
      </c>
      <c r="J219" s="46" t="s">
        <v>293</v>
      </c>
      <c r="K219" s="30">
        <v>1462.7888888888888</v>
      </c>
      <c r="M219" s="7">
        <v>150</v>
      </c>
      <c r="O219" s="7">
        <v>4</v>
      </c>
      <c r="Q219" s="37">
        <f t="shared" si="76"/>
        <v>149.63460753897363</v>
      </c>
      <c r="S219" s="37">
        <v>335</v>
      </c>
      <c r="T219" s="6">
        <v>2446</v>
      </c>
      <c r="U219" s="15">
        <v>1160</v>
      </c>
      <c r="W219" s="39">
        <v>912.88888888888891</v>
      </c>
      <c r="X219" s="10">
        <f>PI()*0.225^2*U:U*100/W:W</f>
        <v>20.209472459086484</v>
      </c>
      <c r="Y219" s="42"/>
      <c r="Z219" s="42">
        <v>1.76</v>
      </c>
      <c r="AA219" s="42">
        <v>0.8</v>
      </c>
      <c r="AB219" s="40">
        <f t="shared" ref="AB219" si="93">(Z219-AA219)*2</f>
        <v>1.92</v>
      </c>
      <c r="AC219" s="42"/>
      <c r="AD219" s="43">
        <f t="shared" ref="AD219" si="94">AB219/X220*1000</f>
        <v>104.34031403040443</v>
      </c>
      <c r="AG219" s="44" t="s">
        <v>549</v>
      </c>
      <c r="AH219" s="42" t="s">
        <v>298</v>
      </c>
    </row>
    <row r="220" spans="1:35">
      <c r="Q220" s="37"/>
      <c r="S220" s="37">
        <v>150</v>
      </c>
      <c r="T220" s="6">
        <v>3690</v>
      </c>
      <c r="U220" s="15">
        <v>1175</v>
      </c>
      <c r="W220" s="9">
        <v>1015.5555555555555</v>
      </c>
      <c r="X220" s="10">
        <f>PI()*0.225^2*U:U*100/W:W</f>
        <v>18.401324721339424</v>
      </c>
      <c r="Y220" s="42"/>
      <c r="Z220" s="42"/>
      <c r="AA220" s="42"/>
      <c r="AB220" s="42"/>
      <c r="AC220" s="42"/>
      <c r="AD220" s="42"/>
      <c r="AG220" s="44" t="s">
        <v>550</v>
      </c>
      <c r="AH220" s="42" t="s">
        <v>299</v>
      </c>
    </row>
    <row r="221" spans="1:35">
      <c r="Q221" s="37"/>
      <c r="S221" s="37">
        <v>62</v>
      </c>
      <c r="T221" s="6">
        <v>3691</v>
      </c>
      <c r="U221" s="15">
        <v>269</v>
      </c>
      <c r="W221" s="9">
        <v>1037.7777777777778</v>
      </c>
      <c r="X221" s="10">
        <f>PI()*0.225^2*U:U*100/W:W</f>
        <v>4.1225204828801658</v>
      </c>
      <c r="Y221" s="42"/>
      <c r="Z221" s="42"/>
      <c r="AA221" s="42"/>
      <c r="AB221" s="42"/>
      <c r="AC221" s="42"/>
      <c r="AD221" s="42"/>
      <c r="AH221" s="42"/>
      <c r="AI221" s="15" t="s">
        <v>34</v>
      </c>
    </row>
    <row r="222" spans="1:35">
      <c r="D222" s="51"/>
      <c r="H222" s="51"/>
      <c r="Q222" s="53"/>
      <c r="S222" s="37">
        <v>62</v>
      </c>
      <c r="T222" s="6" t="s">
        <v>35</v>
      </c>
      <c r="W222" s="39"/>
      <c r="X222" s="50" t="s">
        <v>35</v>
      </c>
      <c r="Y222" s="42"/>
      <c r="Z222" s="42"/>
      <c r="AA222" s="42"/>
      <c r="AB222" s="42"/>
      <c r="AC222" s="42"/>
      <c r="AD222" s="42"/>
      <c r="AH222" s="42"/>
      <c r="AI222" s="15" t="s">
        <v>36</v>
      </c>
    </row>
    <row r="223" spans="1:35">
      <c r="A223" s="3" t="s">
        <v>551</v>
      </c>
      <c r="B223" s="15">
        <v>73</v>
      </c>
      <c r="C223" s="15">
        <v>9.43</v>
      </c>
      <c r="D223" s="15" t="s">
        <v>28</v>
      </c>
      <c r="F223" s="15">
        <v>162</v>
      </c>
      <c r="G223" s="15">
        <v>18.73</v>
      </c>
      <c r="H223" s="15" t="s">
        <v>29</v>
      </c>
      <c r="J223" s="46" t="s">
        <v>305</v>
      </c>
      <c r="K223" s="30">
        <v>1462.0416666666667</v>
      </c>
      <c r="M223" s="7">
        <v>150</v>
      </c>
      <c r="O223" s="7">
        <v>2</v>
      </c>
      <c r="Q223" s="37">
        <f t="shared" si="73"/>
        <v>149.90862405286435</v>
      </c>
      <c r="S223" s="37">
        <v>335</v>
      </c>
      <c r="T223" s="6">
        <v>2446</v>
      </c>
      <c r="U223" s="15">
        <v>1178</v>
      </c>
      <c r="W223" s="39">
        <v>912.88888888888891</v>
      </c>
      <c r="X223" s="10">
        <f>PI()*0.225^2*U:U*100/W:W</f>
        <v>20.523067721382652</v>
      </c>
      <c r="Y223" s="42"/>
      <c r="Z223" s="42">
        <v>3.2189999999999999</v>
      </c>
      <c r="AA223" s="42">
        <v>0.8</v>
      </c>
      <c r="AB223" s="40">
        <f t="shared" ref="AB223" si="95">(Z223-AA223)*2</f>
        <v>4.8379999999999992</v>
      </c>
      <c r="AC223" s="42"/>
      <c r="AD223" s="43">
        <f t="shared" ref="AD223" si="96">AB223/X224*1000</f>
        <v>278.31182721140135</v>
      </c>
      <c r="AG223" s="44" t="s">
        <v>552</v>
      </c>
      <c r="AH223" s="42" t="s">
        <v>300</v>
      </c>
    </row>
    <row r="224" spans="1:35">
      <c r="A224" s="3"/>
      <c r="S224" s="37">
        <v>150</v>
      </c>
      <c r="T224" s="6">
        <v>3690</v>
      </c>
      <c r="U224" s="15">
        <v>1110</v>
      </c>
      <c r="W224" s="9">
        <v>1015.5555555555555</v>
      </c>
      <c r="X224" s="10">
        <f>PI()*0.225^2*U:U*100/W:W</f>
        <v>17.383379098456818</v>
      </c>
      <c r="Y224" s="42"/>
      <c r="Z224" s="42"/>
      <c r="AA224" s="42"/>
      <c r="AB224" s="42"/>
      <c r="AC224" s="42"/>
      <c r="AD224" s="42"/>
      <c r="AG224" s="44" t="s">
        <v>553</v>
      </c>
      <c r="AH224" s="42" t="s">
        <v>301</v>
      </c>
    </row>
    <row r="225" spans="1:35">
      <c r="A225" s="3"/>
      <c r="S225" s="37">
        <v>62</v>
      </c>
      <c r="T225" s="6">
        <v>3691</v>
      </c>
      <c r="U225" s="15">
        <v>203</v>
      </c>
      <c r="W225" s="9">
        <v>1037.7777777777778</v>
      </c>
      <c r="X225" s="10">
        <f>PI()*0.225^2*U:U*100/W:W</f>
        <v>3.1110470558538057</v>
      </c>
      <c r="Y225" s="42"/>
      <c r="Z225" s="42"/>
      <c r="AA225" s="42"/>
      <c r="AB225" s="42"/>
      <c r="AC225" s="42"/>
      <c r="AD225" s="42"/>
      <c r="AH225" s="42"/>
      <c r="AI225" s="15" t="s">
        <v>225</v>
      </c>
    </row>
    <row r="226" spans="1:35">
      <c r="A226" s="3"/>
      <c r="S226" s="37">
        <v>62</v>
      </c>
      <c r="T226" s="6" t="s">
        <v>142</v>
      </c>
      <c r="W226" s="39"/>
      <c r="X226" s="10" t="s">
        <v>142</v>
      </c>
      <c r="Y226" s="42"/>
      <c r="Z226" s="42"/>
      <c r="AA226" s="42"/>
      <c r="AB226" s="42"/>
      <c r="AC226" s="42"/>
      <c r="AD226" s="42"/>
      <c r="AH226" s="42"/>
      <c r="AI226" s="15" t="s">
        <v>36</v>
      </c>
    </row>
    <row r="227" spans="1:35">
      <c r="A227" s="3" t="s">
        <v>554</v>
      </c>
      <c r="B227" s="15">
        <v>73</v>
      </c>
      <c r="C227" s="15">
        <v>49.53</v>
      </c>
      <c r="D227" s="15" t="s">
        <v>145</v>
      </c>
      <c r="F227" s="15">
        <v>161</v>
      </c>
      <c r="G227" s="15">
        <v>29.34</v>
      </c>
      <c r="H227" s="15" t="s">
        <v>146</v>
      </c>
      <c r="J227" s="46" t="s">
        <v>555</v>
      </c>
      <c r="K227" s="30">
        <v>1462.9256944444444</v>
      </c>
      <c r="M227" s="7">
        <v>150</v>
      </c>
      <c r="O227" s="7">
        <v>4</v>
      </c>
      <c r="Q227" s="37">
        <f t="shared" si="76"/>
        <v>149.63460753897363</v>
      </c>
      <c r="S227" s="37">
        <v>335</v>
      </c>
      <c r="T227" s="6">
        <v>2446</v>
      </c>
      <c r="U227" s="15">
        <v>1326</v>
      </c>
      <c r="W227" s="39">
        <v>912.88888888888891</v>
      </c>
      <c r="X227" s="10">
        <f>PI()*0.225^2*U:U*100/W:W</f>
        <v>23.101517655817826</v>
      </c>
      <c r="Y227" s="42"/>
      <c r="Z227" s="42">
        <v>1.3149999999999999</v>
      </c>
      <c r="AA227" s="42">
        <v>0.8</v>
      </c>
      <c r="AB227" s="40">
        <f t="shared" ref="AB227" si="97">(Z227-AA227)*2</f>
        <v>1.0299999999999998</v>
      </c>
      <c r="AC227" s="42"/>
      <c r="AD227" s="43">
        <f t="shared" ref="AD227" si="98">AB227/X228*1000</f>
        <v>51.991874611041233</v>
      </c>
      <c r="AG227" s="44" t="s">
        <v>556</v>
      </c>
      <c r="AH227" s="42" t="s">
        <v>306</v>
      </c>
    </row>
    <row r="228" spans="1:35">
      <c r="Q228" s="37"/>
      <c r="S228" s="37">
        <v>150</v>
      </c>
      <c r="T228" s="6">
        <v>3690</v>
      </c>
      <c r="U228" s="15">
        <v>1265</v>
      </c>
      <c r="W228" s="9">
        <v>1015.5555555555555</v>
      </c>
      <c r="X228" s="10">
        <f>PI()*0.225^2*U:U*100/W:W</f>
        <v>19.810787891484573</v>
      </c>
      <c r="Y228" s="42"/>
      <c r="Z228" s="42"/>
      <c r="AA228" s="42"/>
      <c r="AB228" s="42"/>
      <c r="AC228" s="42"/>
      <c r="AD228" s="42"/>
      <c r="AG228" s="44" t="s">
        <v>557</v>
      </c>
      <c r="AH228" s="42" t="s">
        <v>307</v>
      </c>
    </row>
    <row r="229" spans="1:35">
      <c r="Q229" s="37"/>
      <c r="S229" s="37">
        <v>62</v>
      </c>
      <c r="T229" s="6">
        <v>3691</v>
      </c>
      <c r="U229" s="15">
        <v>528</v>
      </c>
      <c r="W229" s="9">
        <v>1037.7777777777778</v>
      </c>
      <c r="X229" s="10">
        <f>PI()*0.225^2*U:U*100/W:W</f>
        <v>8.0917874162108845</v>
      </c>
      <c r="Y229" s="42"/>
      <c r="Z229" s="42"/>
      <c r="AA229" s="42"/>
      <c r="AB229" s="42"/>
      <c r="AC229" s="42"/>
      <c r="AD229" s="42"/>
      <c r="AG229" s="44"/>
      <c r="AH229" s="42"/>
      <c r="AI229" s="15" t="s">
        <v>505</v>
      </c>
    </row>
    <row r="230" spans="1:35">
      <c r="Q230" s="53"/>
      <c r="S230" s="37">
        <v>62</v>
      </c>
      <c r="T230" s="6" t="s">
        <v>142</v>
      </c>
      <c r="W230" s="39"/>
      <c r="X230" s="50" t="s">
        <v>142</v>
      </c>
      <c r="Y230" s="42"/>
      <c r="Z230" s="42"/>
      <c r="AA230" s="42"/>
      <c r="AB230" s="42"/>
      <c r="AC230" s="42"/>
      <c r="AD230" s="42"/>
      <c r="AH230" s="42"/>
      <c r="AI230" s="15" t="s">
        <v>36</v>
      </c>
    </row>
    <row r="231" spans="1:35">
      <c r="A231" s="3" t="s">
        <v>309</v>
      </c>
      <c r="B231" s="15">
        <v>74</v>
      </c>
      <c r="C231" s="15">
        <v>4.59</v>
      </c>
      <c r="D231" s="15" t="s">
        <v>145</v>
      </c>
      <c r="F231" s="15">
        <v>162</v>
      </c>
      <c r="G231" s="15">
        <v>0.44</v>
      </c>
      <c r="H231" s="15" t="s">
        <v>558</v>
      </c>
      <c r="J231" s="46" t="s">
        <v>310</v>
      </c>
      <c r="K231" s="30">
        <v>1462.2923611111112</v>
      </c>
      <c r="M231" s="7">
        <v>150</v>
      </c>
      <c r="O231" s="7">
        <v>4</v>
      </c>
      <c r="Q231" s="37">
        <f t="shared" si="73"/>
        <v>149.63460753897363</v>
      </c>
      <c r="S231" s="37">
        <v>335</v>
      </c>
      <c r="T231" s="6">
        <v>2446</v>
      </c>
      <c r="U231" s="15">
        <v>1334</v>
      </c>
      <c r="W231" s="39">
        <v>912.88888888888891</v>
      </c>
      <c r="X231" s="10">
        <f>PI()*0.225^2*U:U*100/W:W</f>
        <v>23.240893327949454</v>
      </c>
      <c r="Y231" s="42"/>
      <c r="Z231" s="42">
        <v>1.5069999999999999</v>
      </c>
      <c r="AA231" s="42">
        <v>0.8</v>
      </c>
      <c r="AB231" s="40">
        <f t="shared" ref="AB231" si="99">(Z231-AA231)*2</f>
        <v>1.4139999999999997</v>
      </c>
      <c r="AC231" s="42"/>
      <c r="AD231" s="43">
        <f t="shared" ref="AD231" si="100">AB231/X232*1000</f>
        <v>72.231756144089758</v>
      </c>
      <c r="AG231" s="44" t="s">
        <v>559</v>
      </c>
      <c r="AH231" s="42" t="s">
        <v>311</v>
      </c>
    </row>
    <row r="232" spans="1:35">
      <c r="A232" s="3"/>
      <c r="S232" s="37">
        <v>150</v>
      </c>
      <c r="T232" s="6">
        <v>3690</v>
      </c>
      <c r="U232" s="15">
        <v>1250</v>
      </c>
      <c r="W232" s="9">
        <v>1015.5555555555555</v>
      </c>
      <c r="X232" s="10">
        <f>PI()*0.225^2*U:U*100/W:W</f>
        <v>19.575877363127045</v>
      </c>
      <c r="Y232" s="42"/>
      <c r="Z232" s="42"/>
      <c r="AA232" s="42"/>
      <c r="AB232" s="42"/>
      <c r="AC232" s="42"/>
      <c r="AD232" s="42"/>
      <c r="AG232" s="44" t="s">
        <v>560</v>
      </c>
      <c r="AH232" s="42" t="s">
        <v>312</v>
      </c>
    </row>
    <row r="233" spans="1:35">
      <c r="A233" s="3"/>
      <c r="S233" s="37">
        <v>62</v>
      </c>
      <c r="T233" s="6">
        <v>3691</v>
      </c>
      <c r="U233" s="15">
        <v>613</v>
      </c>
      <c r="W233" s="9">
        <v>1037.7777777777778</v>
      </c>
      <c r="X233" s="10">
        <f>PI()*0.225^2*U:U*100/W:W</f>
        <v>9.3944425873811976</v>
      </c>
      <c r="Y233" s="42"/>
      <c r="Z233" s="42"/>
      <c r="AA233" s="42"/>
      <c r="AB233" s="42"/>
      <c r="AC233" s="42"/>
      <c r="AD233" s="42"/>
      <c r="AH233" s="42"/>
      <c r="AI233" s="15" t="s">
        <v>308</v>
      </c>
    </row>
    <row r="234" spans="1:35">
      <c r="A234" s="3"/>
      <c r="D234" s="51"/>
      <c r="H234" s="51"/>
      <c r="S234" s="53">
        <v>62</v>
      </c>
      <c r="T234" s="6" t="s">
        <v>302</v>
      </c>
      <c r="W234" s="39"/>
      <c r="X234" s="10" t="s">
        <v>302</v>
      </c>
      <c r="Y234" s="42"/>
      <c r="Z234" s="42"/>
      <c r="AA234" s="42"/>
      <c r="AB234" s="42"/>
      <c r="AC234" s="42"/>
      <c r="AD234" s="42"/>
      <c r="AH234" s="42"/>
      <c r="AI234" s="15" t="s">
        <v>36</v>
      </c>
    </row>
    <row r="235" spans="1:35">
      <c r="A235" s="3" t="s">
        <v>313</v>
      </c>
      <c r="B235" s="15">
        <v>73</v>
      </c>
      <c r="C235" s="15">
        <v>50.18</v>
      </c>
      <c r="D235" s="15" t="s">
        <v>561</v>
      </c>
      <c r="F235" s="15">
        <v>162</v>
      </c>
      <c r="G235" s="15">
        <v>29.37</v>
      </c>
      <c r="H235" s="15" t="s">
        <v>558</v>
      </c>
      <c r="J235" s="46" t="s">
        <v>310</v>
      </c>
      <c r="K235" s="30">
        <v>1462.4722222222222</v>
      </c>
      <c r="M235" s="7">
        <v>150</v>
      </c>
      <c r="O235" s="7">
        <v>3</v>
      </c>
      <c r="Q235" s="37">
        <f t="shared" si="76"/>
        <v>149.79443021318608</v>
      </c>
      <c r="S235" s="37">
        <v>335</v>
      </c>
      <c r="T235" s="6">
        <v>2446</v>
      </c>
      <c r="U235" s="15">
        <v>1178</v>
      </c>
      <c r="W235" s="39">
        <v>912.88888888888891</v>
      </c>
      <c r="X235" s="10">
        <f>PI()*0.225^2*U:U*100/W:W</f>
        <v>20.523067721382652</v>
      </c>
      <c r="Y235" s="42"/>
      <c r="Z235" s="42">
        <v>2.5779999999999998</v>
      </c>
      <c r="AA235" s="42">
        <v>0.8</v>
      </c>
      <c r="AB235" s="40">
        <f t="shared" ref="AB235" si="101">(Z235-AA235)*2</f>
        <v>3.5559999999999996</v>
      </c>
      <c r="AC235" s="42"/>
      <c r="AD235" s="43">
        <f t="shared" ref="AD235" si="102">AB235/X236*1000</f>
        <v>185.66244809265078</v>
      </c>
      <c r="AG235" s="44" t="s">
        <v>562</v>
      </c>
      <c r="AH235" s="42" t="s">
        <v>314</v>
      </c>
    </row>
    <row r="236" spans="1:35">
      <c r="Q236" s="37"/>
      <c r="S236" s="37">
        <v>150</v>
      </c>
      <c r="T236" s="6">
        <v>3690</v>
      </c>
      <c r="U236" s="15">
        <v>1223</v>
      </c>
      <c r="W236" s="9">
        <v>1015.5555555555555</v>
      </c>
      <c r="X236" s="10">
        <f>PI()*0.225^2*U:U*100/W:W</f>
        <v>19.1530384120835</v>
      </c>
      <c r="Y236" s="42"/>
      <c r="Z236" s="42"/>
      <c r="AA236" s="42"/>
      <c r="AB236" s="42"/>
      <c r="AC236" s="42"/>
      <c r="AD236" s="42"/>
      <c r="AG236" s="44" t="s">
        <v>563</v>
      </c>
      <c r="AH236" s="42" t="s">
        <v>315</v>
      </c>
    </row>
    <row r="237" spans="1:35">
      <c r="Q237" s="37"/>
      <c r="S237" s="37">
        <v>62</v>
      </c>
      <c r="T237" s="6">
        <v>3691</v>
      </c>
      <c r="U237" s="15">
        <v>351</v>
      </c>
      <c r="W237" s="9">
        <v>1037.7777777777778</v>
      </c>
      <c r="X237" s="10">
        <f>PI()*0.225^2*U:U*100/W:W</f>
        <v>5.3791995891856441</v>
      </c>
      <c r="Y237" s="42"/>
      <c r="Z237" s="42"/>
      <c r="AA237" s="42"/>
      <c r="AB237" s="42"/>
      <c r="AC237" s="42"/>
      <c r="AD237" s="42"/>
      <c r="AG237" s="44" t="s">
        <v>564</v>
      </c>
      <c r="AH237" s="42" t="s">
        <v>316</v>
      </c>
    </row>
    <row r="238" spans="1:35">
      <c r="Q238" s="53"/>
      <c r="S238" s="37">
        <v>62</v>
      </c>
      <c r="T238" s="6" t="s">
        <v>35</v>
      </c>
      <c r="W238" s="39"/>
      <c r="X238" s="50" t="s">
        <v>35</v>
      </c>
      <c r="Y238" s="42"/>
      <c r="Z238" s="42"/>
      <c r="AA238" s="42"/>
      <c r="AB238" s="42"/>
      <c r="AC238" s="42"/>
      <c r="AD238" s="42"/>
      <c r="AH238" s="42"/>
      <c r="AI238" s="15" t="s">
        <v>565</v>
      </c>
    </row>
    <row r="239" spans="1:35">
      <c r="A239" s="3" t="s">
        <v>566</v>
      </c>
      <c r="B239" s="15">
        <v>72</v>
      </c>
      <c r="C239" s="15">
        <v>44.31</v>
      </c>
      <c r="D239" s="15" t="s">
        <v>28</v>
      </c>
      <c r="F239" s="15">
        <v>162</v>
      </c>
      <c r="G239" s="15">
        <v>27.31</v>
      </c>
      <c r="H239" s="15" t="s">
        <v>29</v>
      </c>
      <c r="J239" s="46" t="s">
        <v>567</v>
      </c>
      <c r="K239" s="30">
        <v>1462.8243055555556</v>
      </c>
      <c r="M239" s="7">
        <v>42</v>
      </c>
      <c r="O239" s="7">
        <v>7</v>
      </c>
      <c r="Q239" s="37">
        <f t="shared" si="73"/>
        <v>41.686938368935522</v>
      </c>
      <c r="S239" s="37">
        <v>335</v>
      </c>
      <c r="T239" s="6">
        <v>2446</v>
      </c>
      <c r="U239" s="15">
        <v>592</v>
      </c>
      <c r="W239" s="39">
        <v>912.88888888888891</v>
      </c>
      <c r="X239" s="10">
        <f>PI()*0.225^2*U:U*100/W:W</f>
        <v>10.313799737740689</v>
      </c>
      <c r="Y239" s="42"/>
      <c r="Z239" s="42">
        <v>1.9419999999999999</v>
      </c>
      <c r="AA239" s="42">
        <v>0.8</v>
      </c>
      <c r="AB239" s="40">
        <f t="shared" ref="AB239" si="103">(Z239-AA239)*2</f>
        <v>2.2839999999999998</v>
      </c>
      <c r="AC239" s="42"/>
      <c r="AD239" s="43">
        <f t="shared" ref="AD239" si="104">AB239/X240*1000</f>
        <v>251.45303588667056</v>
      </c>
      <c r="AG239" s="44" t="s">
        <v>317</v>
      </c>
      <c r="AH239" s="42" t="s">
        <v>318</v>
      </c>
    </row>
    <row r="240" spans="1:35">
      <c r="A240" s="3"/>
      <c r="S240" s="37">
        <v>150</v>
      </c>
      <c r="T240" s="6">
        <v>3690</v>
      </c>
      <c r="U240" s="15">
        <v>580</v>
      </c>
      <c r="W240" s="9">
        <v>1015.5555555555555</v>
      </c>
      <c r="X240" s="10">
        <f>PI()*0.225^2*U:U*100/W:W</f>
        <v>9.0832070964909501</v>
      </c>
      <c r="Y240" s="42"/>
      <c r="Z240" s="42"/>
      <c r="AA240" s="42"/>
      <c r="AB240" s="42"/>
      <c r="AC240" s="42"/>
      <c r="AD240" s="42"/>
      <c r="AG240" s="44" t="s">
        <v>568</v>
      </c>
      <c r="AH240" s="42" t="s">
        <v>319</v>
      </c>
    </row>
    <row r="241" spans="1:35">
      <c r="A241" s="3"/>
      <c r="S241" s="37">
        <v>62</v>
      </c>
      <c r="T241" s="6">
        <v>3691</v>
      </c>
      <c r="U241" s="15">
        <v>350</v>
      </c>
      <c r="W241" s="9">
        <v>1037.7777777777778</v>
      </c>
      <c r="X241" s="10">
        <f>PI()*0.225^2*U:U*100/W:W</f>
        <v>5.3638742342306998</v>
      </c>
      <c r="Y241" s="42"/>
      <c r="Z241" s="42"/>
      <c r="AA241" s="42"/>
      <c r="AB241" s="42"/>
      <c r="AC241" s="42"/>
      <c r="AD241" s="42"/>
      <c r="AH241" s="42"/>
      <c r="AI241" s="15" t="s">
        <v>225</v>
      </c>
    </row>
    <row r="242" spans="1:35">
      <c r="A242" s="3"/>
      <c r="S242" s="37">
        <v>62</v>
      </c>
      <c r="T242" s="6" t="s">
        <v>142</v>
      </c>
      <c r="W242" s="39"/>
      <c r="X242" s="10" t="s">
        <v>142</v>
      </c>
      <c r="Y242" s="42"/>
      <c r="Z242" s="42"/>
      <c r="AA242" s="42"/>
      <c r="AB242" s="42"/>
      <c r="AC242" s="42"/>
      <c r="AD242" s="42"/>
      <c r="AH242" s="42"/>
      <c r="AI242" s="15" t="s">
        <v>36</v>
      </c>
    </row>
    <row r="243" spans="1:35">
      <c r="A243" s="3" t="s">
        <v>569</v>
      </c>
      <c r="B243" s="15">
        <v>72</v>
      </c>
      <c r="C243" s="15">
        <v>33.340000000000003</v>
      </c>
      <c r="D243" s="15" t="s">
        <v>145</v>
      </c>
      <c r="F243" s="15">
        <v>161</v>
      </c>
      <c r="G243" s="15">
        <v>32.06</v>
      </c>
      <c r="H243" s="15" t="s">
        <v>146</v>
      </c>
      <c r="J243" s="46" t="s">
        <v>310</v>
      </c>
      <c r="K243" s="30">
        <v>1462.9888888888888</v>
      </c>
      <c r="M243" s="7">
        <v>40</v>
      </c>
      <c r="O243" s="7">
        <v>0</v>
      </c>
      <c r="Q243" s="37">
        <f t="shared" si="76"/>
        <v>40</v>
      </c>
      <c r="S243" s="37">
        <v>335</v>
      </c>
      <c r="T243" s="6">
        <v>2446</v>
      </c>
      <c r="U243" s="15">
        <v>385</v>
      </c>
      <c r="W243" s="39">
        <v>912.88888888888891</v>
      </c>
      <c r="X243" s="10">
        <f>PI()*0.225^2*U:U*100/W:W</f>
        <v>6.7074542213347383</v>
      </c>
      <c r="Y243" s="42"/>
      <c r="Z243" s="42">
        <v>2.4750000000000001</v>
      </c>
      <c r="AA243" s="42">
        <v>0.8</v>
      </c>
      <c r="AB243" s="40">
        <f t="shared" ref="AB243" si="105">(Z243-AA243)*2</f>
        <v>3.35</v>
      </c>
      <c r="AC243" s="42"/>
      <c r="AD243" s="43">
        <f t="shared" ref="AD243" si="106">AB243/X244*1000</f>
        <v>570.42994597524921</v>
      </c>
      <c r="AG243" s="44" t="s">
        <v>570</v>
      </c>
      <c r="AH243" s="42" t="s">
        <v>320</v>
      </c>
    </row>
    <row r="244" spans="1:35">
      <c r="A244" s="3"/>
      <c r="Q244" s="37"/>
      <c r="S244" s="37">
        <v>150</v>
      </c>
      <c r="T244" s="6">
        <v>3690</v>
      </c>
      <c r="U244" s="15">
        <v>375</v>
      </c>
      <c r="W244" s="9">
        <v>1015.5555555555555</v>
      </c>
      <c r="X244" s="10">
        <f>PI()*0.225^2*U:U*100/W:W</f>
        <v>5.8727632089381148</v>
      </c>
      <c r="Y244" s="42"/>
      <c r="Z244" s="42"/>
      <c r="AA244" s="42"/>
      <c r="AB244" s="42"/>
      <c r="AC244" s="42"/>
      <c r="AD244" s="42"/>
      <c r="AG244" s="44" t="s">
        <v>571</v>
      </c>
      <c r="AH244" s="42" t="s">
        <v>321</v>
      </c>
    </row>
    <row r="245" spans="1:35">
      <c r="A245" s="3"/>
      <c r="Q245" s="37"/>
      <c r="S245" s="37">
        <v>62</v>
      </c>
      <c r="T245" s="6">
        <v>3691</v>
      </c>
      <c r="U245" s="15">
        <v>169</v>
      </c>
      <c r="W245" s="9">
        <v>1037.7777777777778</v>
      </c>
      <c r="X245" s="10">
        <f>PI()*0.225^2*U:U*100/W:W</f>
        <v>2.5899849873856806</v>
      </c>
      <c r="Y245" s="42"/>
      <c r="Z245" s="42"/>
      <c r="AA245" s="42"/>
      <c r="AB245" s="42"/>
      <c r="AC245" s="42"/>
      <c r="AD245" s="42"/>
      <c r="AG245" s="44"/>
      <c r="AH245" s="42"/>
      <c r="AI245" s="15" t="s">
        <v>495</v>
      </c>
    </row>
    <row r="246" spans="1:35">
      <c r="A246" s="3"/>
      <c r="D246" s="51"/>
      <c r="H246" s="51"/>
      <c r="Q246" s="53"/>
      <c r="S246" s="37">
        <v>62</v>
      </c>
      <c r="T246" s="6" t="s">
        <v>142</v>
      </c>
      <c r="W246" s="39"/>
      <c r="X246" s="50" t="s">
        <v>142</v>
      </c>
      <c r="Y246" s="42"/>
      <c r="Z246" s="42"/>
      <c r="AA246" s="42"/>
      <c r="AB246" s="42"/>
      <c r="AC246" s="42"/>
      <c r="AD246" s="42"/>
      <c r="AH246" s="42"/>
      <c r="AI246" s="15" t="s">
        <v>143</v>
      </c>
    </row>
    <row r="247" spans="1:35">
      <c r="A247" s="3" t="s">
        <v>322</v>
      </c>
      <c r="B247" s="15">
        <v>74</v>
      </c>
      <c r="C247" s="15">
        <v>31.43</v>
      </c>
      <c r="D247" s="15" t="s">
        <v>145</v>
      </c>
      <c r="F247" s="15">
        <v>161</v>
      </c>
      <c r="G247" s="15">
        <v>53.4</v>
      </c>
      <c r="H247" s="15" t="s">
        <v>146</v>
      </c>
      <c r="J247" s="46" t="s">
        <v>572</v>
      </c>
      <c r="K247" s="30" t="s">
        <v>324</v>
      </c>
      <c r="M247" s="7">
        <v>152</v>
      </c>
      <c r="O247" s="7">
        <v>9</v>
      </c>
      <c r="Q247" s="37">
        <f t="shared" ref="Q247" si="107">M247*COS(O247*PI()/180)</f>
        <v>150.12862777046095</v>
      </c>
      <c r="S247" s="37">
        <v>335</v>
      </c>
      <c r="T247" s="6">
        <v>2446</v>
      </c>
      <c r="U247" s="15">
        <v>1308</v>
      </c>
      <c r="W247" s="39">
        <v>912.88888888888891</v>
      </c>
      <c r="X247" s="10">
        <f>PI()*0.225^2*U:U*100/W:W</f>
        <v>22.787922393521658</v>
      </c>
      <c r="Y247" s="42"/>
      <c r="Z247" s="42">
        <v>1.8009999999999999</v>
      </c>
      <c r="AA247" s="42">
        <v>0.8</v>
      </c>
      <c r="AB247" s="40">
        <f t="shared" ref="AB247" si="108">(Z247-AA247)*2</f>
        <v>2.0019999999999998</v>
      </c>
      <c r="AC247" s="42"/>
      <c r="AD247" s="43">
        <f t="shared" ref="AD247" si="109">AB247/X248*1000</f>
        <v>97.065987135148475</v>
      </c>
      <c r="AG247" s="44" t="s">
        <v>325</v>
      </c>
      <c r="AH247" s="42" t="s">
        <v>326</v>
      </c>
    </row>
    <row r="248" spans="1:35">
      <c r="A248" s="15" t="s">
        <v>573</v>
      </c>
      <c r="S248" s="37">
        <v>150</v>
      </c>
      <c r="T248" s="6">
        <v>3690</v>
      </c>
      <c r="U248" s="15">
        <v>1317</v>
      </c>
      <c r="W248" s="9">
        <v>1015.5555555555555</v>
      </c>
      <c r="X248" s="10">
        <f>PI()*0.225^2*U:U*100/W:W</f>
        <v>20.625144389790655</v>
      </c>
      <c r="Y248" s="42"/>
      <c r="Z248" s="42"/>
      <c r="AA248" s="42"/>
      <c r="AB248" s="42"/>
      <c r="AC248" s="42"/>
      <c r="AD248" s="42"/>
      <c r="AG248" s="44" t="s">
        <v>574</v>
      </c>
      <c r="AH248" s="42" t="s">
        <v>327</v>
      </c>
    </row>
    <row r="249" spans="1:35">
      <c r="S249" s="37">
        <v>62</v>
      </c>
      <c r="T249" s="6">
        <v>3691</v>
      </c>
      <c r="U249" s="15">
        <v>821</v>
      </c>
      <c r="W249" s="9">
        <v>1037.7777777777778</v>
      </c>
      <c r="X249" s="10">
        <f>PI()*0.225^2*U:U*100/W:W</f>
        <v>12.582116418009726</v>
      </c>
      <c r="Y249" s="42"/>
      <c r="Z249" s="42"/>
      <c r="AA249" s="42"/>
      <c r="AB249" s="42"/>
      <c r="AC249" s="42"/>
      <c r="AD249" s="42"/>
      <c r="AH249" s="42"/>
      <c r="AI249" s="15" t="s">
        <v>225</v>
      </c>
    </row>
    <row r="250" spans="1:35">
      <c r="S250" s="37">
        <v>62</v>
      </c>
      <c r="T250" s="6" t="s">
        <v>142</v>
      </c>
      <c r="W250" s="39"/>
      <c r="X250" s="10" t="s">
        <v>142</v>
      </c>
      <c r="Y250" s="42"/>
      <c r="Z250" s="42"/>
      <c r="AA250" s="42"/>
      <c r="AB250" s="42"/>
      <c r="AC250" s="42"/>
      <c r="AD250" s="42"/>
      <c r="AH250" s="42"/>
      <c r="AI250" s="15" t="s">
        <v>36</v>
      </c>
    </row>
    <row r="251" spans="1:35">
      <c r="A251" s="3" t="s">
        <v>328</v>
      </c>
      <c r="B251" s="15">
        <v>75</v>
      </c>
      <c r="C251" s="15">
        <v>0.47</v>
      </c>
      <c r="D251" s="15" t="s">
        <v>145</v>
      </c>
      <c r="F251" s="15">
        <v>164</v>
      </c>
      <c r="G251" s="15">
        <v>58.42</v>
      </c>
      <c r="H251" s="15" t="s">
        <v>146</v>
      </c>
      <c r="J251" s="46" t="s">
        <v>329</v>
      </c>
      <c r="K251" s="30">
        <v>1462.5222222222221</v>
      </c>
      <c r="M251" s="7">
        <v>150</v>
      </c>
      <c r="O251" s="7">
        <v>3</v>
      </c>
      <c r="Q251" s="37">
        <f t="shared" ref="Q251:Q267" si="110">M251*COS(O251*PI()/180)</f>
        <v>149.79443021318608</v>
      </c>
      <c r="S251" s="37">
        <v>335</v>
      </c>
      <c r="T251" s="6">
        <v>2446</v>
      </c>
      <c r="U251" s="15">
        <v>1275</v>
      </c>
      <c r="W251" s="39">
        <v>912.88888888888891</v>
      </c>
      <c r="X251" s="10">
        <f>PI()*0.225^2*U:U*100/W:W</f>
        <v>22.212997745978676</v>
      </c>
      <c r="Y251" s="42"/>
      <c r="Z251" s="42">
        <v>1.7170000000000001</v>
      </c>
      <c r="AA251" s="42">
        <v>0.8</v>
      </c>
      <c r="AB251" s="40">
        <f t="shared" ref="AB251" si="111">(Z251-AA251)*2</f>
        <v>1.8340000000000001</v>
      </c>
      <c r="AC251" s="42"/>
      <c r="AD251" s="43">
        <f t="shared" ref="AD251" si="112">AB251/X252*1000</f>
        <v>91.490950406827821</v>
      </c>
      <c r="AG251" s="44" t="s">
        <v>330</v>
      </c>
      <c r="AH251" s="42" t="s">
        <v>331</v>
      </c>
    </row>
    <row r="252" spans="1:35">
      <c r="A252" s="3"/>
      <c r="Q252" s="37"/>
      <c r="S252" s="37">
        <v>150</v>
      </c>
      <c r="T252" s="6">
        <v>3690</v>
      </c>
      <c r="U252" s="15">
        <v>1280</v>
      </c>
      <c r="W252" s="9">
        <v>1015.5555555555555</v>
      </c>
      <c r="X252" s="10">
        <f>PI()*0.225^2*U:U*100/W:W</f>
        <v>20.045698419842097</v>
      </c>
      <c r="Y252" s="42"/>
      <c r="Z252" s="42"/>
      <c r="AA252" s="42"/>
      <c r="AB252" s="42"/>
      <c r="AC252" s="42"/>
      <c r="AD252" s="42"/>
      <c r="AG252" s="44" t="s">
        <v>575</v>
      </c>
      <c r="AH252" s="42" t="s">
        <v>332</v>
      </c>
    </row>
    <row r="253" spans="1:35">
      <c r="A253" s="3"/>
      <c r="Q253" s="37"/>
      <c r="S253" s="37">
        <v>62</v>
      </c>
      <c r="T253" s="6">
        <v>3691</v>
      </c>
      <c r="U253" s="15">
        <v>825</v>
      </c>
      <c r="W253" s="9">
        <v>1037.7777777777778</v>
      </c>
      <c r="X253" s="10">
        <f>PI()*0.225^2*U:U*100/W:W</f>
        <v>12.643417837829507</v>
      </c>
      <c r="Y253" s="42"/>
      <c r="Z253" s="42"/>
      <c r="AA253" s="42"/>
      <c r="AB253" s="42"/>
      <c r="AC253" s="42"/>
      <c r="AD253" s="42"/>
      <c r="AH253" s="42"/>
      <c r="AI253" s="15" t="s">
        <v>225</v>
      </c>
    </row>
    <row r="254" spans="1:35">
      <c r="A254" s="3"/>
      <c r="D254" s="51"/>
      <c r="Q254" s="53"/>
      <c r="S254" s="37">
        <v>62</v>
      </c>
      <c r="T254" s="6" t="s">
        <v>142</v>
      </c>
      <c r="W254" s="39"/>
      <c r="X254" s="10" t="s">
        <v>142</v>
      </c>
      <c r="Y254" s="42"/>
      <c r="Z254" s="42"/>
      <c r="AA254" s="42"/>
      <c r="AB254" s="42"/>
      <c r="AC254" s="42"/>
      <c r="AD254" s="42"/>
      <c r="AH254" s="42"/>
      <c r="AI254" s="15" t="s">
        <v>36</v>
      </c>
    </row>
    <row r="255" spans="1:35">
      <c r="A255" s="3" t="s">
        <v>333</v>
      </c>
      <c r="B255" s="15">
        <v>75</v>
      </c>
      <c r="C255" s="15">
        <v>0.06</v>
      </c>
      <c r="D255" s="15" t="s">
        <v>145</v>
      </c>
      <c r="F255" s="15">
        <v>167</v>
      </c>
      <c r="G255" s="15">
        <v>14.16</v>
      </c>
      <c r="H255" s="15" t="s">
        <v>146</v>
      </c>
      <c r="J255" s="46" t="s">
        <v>329</v>
      </c>
      <c r="K255" s="30">
        <v>1462.6763888888888</v>
      </c>
      <c r="M255" s="7">
        <v>150</v>
      </c>
      <c r="O255" s="7">
        <v>2</v>
      </c>
      <c r="Q255" s="37">
        <f t="shared" ref="Q255:Q271" si="113">M255*COS(O255*PI()/180)</f>
        <v>149.90862405286435</v>
      </c>
      <c r="S255" s="37">
        <v>335</v>
      </c>
      <c r="T255" s="6">
        <v>2446</v>
      </c>
      <c r="U255" s="15">
        <v>1293</v>
      </c>
      <c r="W255" s="39">
        <v>912.88888888888891</v>
      </c>
      <c r="X255" s="10">
        <f>PI()*0.225^2*U:U*100/W:W</f>
        <v>22.526593008274848</v>
      </c>
      <c r="Y255" s="42"/>
      <c r="Z255" s="42">
        <v>1.93</v>
      </c>
      <c r="AA255" s="42">
        <v>0.8</v>
      </c>
      <c r="AB255" s="40">
        <f t="shared" ref="AB255" si="114">(Z255-AA255)*2</f>
        <v>2.2599999999999998</v>
      </c>
      <c r="AC255" s="42"/>
      <c r="AD255" s="43">
        <f t="shared" ref="AD255" si="115">AB255/X256*1000</f>
        <v>123.55330689379056</v>
      </c>
      <c r="AG255" s="44" t="s">
        <v>576</v>
      </c>
      <c r="AH255" s="42" t="s">
        <v>334</v>
      </c>
    </row>
    <row r="256" spans="1:35">
      <c r="S256" s="37">
        <v>150</v>
      </c>
      <c r="T256" s="6">
        <v>3690</v>
      </c>
      <c r="U256" s="15">
        <v>1168</v>
      </c>
      <c r="W256" s="9">
        <v>1015.5555555555555</v>
      </c>
      <c r="X256" s="10">
        <f>PI()*0.225^2*U:U*100/W:W</f>
        <v>18.291699808105914</v>
      </c>
      <c r="Y256" s="42"/>
      <c r="Z256" s="42"/>
      <c r="AA256" s="42"/>
      <c r="AB256" s="42"/>
      <c r="AC256" s="42"/>
      <c r="AD256" s="42"/>
      <c r="AG256" s="44" t="s">
        <v>577</v>
      </c>
      <c r="AH256" s="42" t="s">
        <v>335</v>
      </c>
    </row>
    <row r="257" spans="1:35">
      <c r="S257" s="37">
        <v>62</v>
      </c>
      <c r="T257" s="6">
        <v>3691</v>
      </c>
      <c r="U257" s="15">
        <v>672</v>
      </c>
      <c r="W257" s="9">
        <v>1037.7777777777778</v>
      </c>
      <c r="X257" s="10">
        <f>PI()*0.225^2*U:U*100/W:W</f>
        <v>10.298638529722943</v>
      </c>
      <c r="Y257" s="42"/>
      <c r="Z257" s="42"/>
      <c r="AA257" s="42"/>
      <c r="AB257" s="42"/>
      <c r="AC257" s="42"/>
      <c r="AD257" s="42"/>
      <c r="AH257" s="42"/>
      <c r="AI257" s="15" t="s">
        <v>225</v>
      </c>
    </row>
    <row r="258" spans="1:35">
      <c r="H258" s="51"/>
      <c r="S258" s="37">
        <v>62</v>
      </c>
      <c r="T258" s="6" t="s">
        <v>142</v>
      </c>
      <c r="W258" s="39"/>
      <c r="X258" s="10" t="s">
        <v>142</v>
      </c>
      <c r="Y258" s="42"/>
      <c r="Z258" s="42"/>
      <c r="AA258" s="42"/>
      <c r="AB258" s="42"/>
      <c r="AC258" s="42"/>
      <c r="AD258" s="42"/>
      <c r="AH258" s="42"/>
      <c r="AI258" s="15" t="s">
        <v>36</v>
      </c>
    </row>
    <row r="259" spans="1:35">
      <c r="A259" s="3" t="s">
        <v>336</v>
      </c>
      <c r="B259" s="15">
        <v>75</v>
      </c>
      <c r="C259" s="15">
        <v>14.97</v>
      </c>
      <c r="D259" s="15" t="s">
        <v>145</v>
      </c>
      <c r="F259" s="15">
        <v>177</v>
      </c>
      <c r="G259" s="15">
        <v>46.58</v>
      </c>
      <c r="J259" s="46" t="s">
        <v>337</v>
      </c>
      <c r="K259" s="30">
        <v>1462.7083333333333</v>
      </c>
      <c r="M259" s="7">
        <v>151</v>
      </c>
      <c r="O259" s="7">
        <v>8</v>
      </c>
      <c r="Q259" s="37">
        <f t="shared" si="110"/>
        <v>149.53047837997713</v>
      </c>
      <c r="S259" s="37">
        <v>335</v>
      </c>
      <c r="T259" s="6">
        <v>2446</v>
      </c>
      <c r="U259" s="15">
        <v>1476</v>
      </c>
      <c r="W259" s="39">
        <v>912.88888888888891</v>
      </c>
      <c r="X259" s="10">
        <f>PI()*0.225^2*U:U*100/W:W</f>
        <v>25.714811508285905</v>
      </c>
      <c r="Y259" s="42"/>
      <c r="Z259" s="42">
        <v>3.734</v>
      </c>
      <c r="AA259" s="42">
        <v>0.8</v>
      </c>
      <c r="AB259" s="40">
        <f t="shared" ref="AB259" si="116">(Z259-AA259)*2</f>
        <v>5.8680000000000003</v>
      </c>
      <c r="AC259" s="42"/>
      <c r="AD259" s="43">
        <f t="shared" ref="AD259" si="117">AB259/X260*1000</f>
        <v>254.895135773893</v>
      </c>
      <c r="AG259" s="44" t="s">
        <v>578</v>
      </c>
      <c r="AH259" s="42" t="s">
        <v>338</v>
      </c>
    </row>
    <row r="260" spans="1:35">
      <c r="A260" s="3" t="s">
        <v>579</v>
      </c>
      <c r="Q260" s="37"/>
      <c r="S260" s="37">
        <v>150</v>
      </c>
      <c r="T260" s="6">
        <v>3690</v>
      </c>
      <c r="U260" s="15">
        <v>1470</v>
      </c>
      <c r="W260" s="9">
        <v>1015.5555555555555</v>
      </c>
      <c r="X260" s="10">
        <f>PI()*0.225^2*U:U*100/W:W</f>
        <v>23.021231779037407</v>
      </c>
      <c r="Y260" s="42"/>
      <c r="Z260" s="42"/>
      <c r="AA260" s="42"/>
      <c r="AB260" s="42"/>
      <c r="AC260" s="42"/>
      <c r="AD260" s="42"/>
      <c r="AG260" s="44" t="s">
        <v>580</v>
      </c>
      <c r="AH260" s="42" t="s">
        <v>339</v>
      </c>
    </row>
    <row r="261" spans="1:35">
      <c r="A261" s="3"/>
      <c r="Q261" s="37"/>
      <c r="S261" s="37">
        <v>62</v>
      </c>
      <c r="T261" s="6">
        <v>3691</v>
      </c>
      <c r="U261" s="15">
        <v>882</v>
      </c>
      <c r="W261" s="9">
        <v>1037.7777777777778</v>
      </c>
      <c r="X261" s="10">
        <f>PI()*0.225^2*U:U*100/W:W</f>
        <v>13.516963070261363</v>
      </c>
      <c r="Y261" s="42"/>
      <c r="Z261" s="42"/>
      <c r="AA261" s="42"/>
      <c r="AB261" s="42"/>
      <c r="AC261" s="42"/>
      <c r="AD261" s="42"/>
      <c r="AH261" s="42"/>
      <c r="AI261" s="15" t="s">
        <v>34</v>
      </c>
    </row>
    <row r="262" spans="1:35">
      <c r="A262" s="3"/>
      <c r="D262" s="51"/>
      <c r="Q262" s="53"/>
      <c r="S262" s="37">
        <v>62</v>
      </c>
      <c r="T262" s="6" t="s">
        <v>581</v>
      </c>
      <c r="W262" s="39"/>
      <c r="X262" s="10" t="s">
        <v>581</v>
      </c>
      <c r="Y262" s="42"/>
      <c r="Z262" s="42"/>
      <c r="AA262" s="42"/>
      <c r="AB262" s="42"/>
      <c r="AC262" s="42"/>
      <c r="AD262" s="42"/>
      <c r="AH262" s="42"/>
      <c r="AI262" s="15" t="s">
        <v>126</v>
      </c>
    </row>
    <row r="263" spans="1:35">
      <c r="A263" s="3" t="s">
        <v>582</v>
      </c>
      <c r="B263" s="15">
        <v>75</v>
      </c>
      <c r="C263" s="15">
        <v>0.05</v>
      </c>
      <c r="D263" s="15" t="s">
        <v>583</v>
      </c>
      <c r="F263" s="15">
        <v>174</v>
      </c>
      <c r="G263" s="15">
        <v>59.92</v>
      </c>
      <c r="H263" s="15" t="s">
        <v>584</v>
      </c>
      <c r="J263" s="46" t="s">
        <v>344</v>
      </c>
      <c r="K263" s="30">
        <v>1462.0944444444444</v>
      </c>
      <c r="M263" s="7">
        <v>150</v>
      </c>
      <c r="O263" s="7">
        <v>2</v>
      </c>
      <c r="Q263" s="37">
        <f t="shared" si="113"/>
        <v>149.90862405286435</v>
      </c>
      <c r="S263" s="37">
        <v>335</v>
      </c>
      <c r="T263" s="6">
        <v>2446</v>
      </c>
      <c r="U263" s="15">
        <v>1160</v>
      </c>
      <c r="W263" s="39">
        <v>912.88888888888891</v>
      </c>
      <c r="X263" s="10">
        <f>PI()*0.225^2*U:U*100/W:W</f>
        <v>20.209472459086484</v>
      </c>
      <c r="Y263" s="42"/>
      <c r="Z263" s="42">
        <v>5.218</v>
      </c>
      <c r="AA263" s="42">
        <v>0.8</v>
      </c>
      <c r="AB263" s="40">
        <f t="shared" ref="AB263" si="118">(Z263-AA263)*2</f>
        <v>8.8360000000000003</v>
      </c>
      <c r="AC263" s="42"/>
      <c r="AD263" s="43">
        <f t="shared" ref="AD263" si="119">AB263/X264*1000</f>
        <v>546.71978074424055</v>
      </c>
      <c r="AG263" s="44" t="s">
        <v>341</v>
      </c>
      <c r="AH263" s="42" t="s">
        <v>342</v>
      </c>
    </row>
    <row r="264" spans="1:35">
      <c r="S264" s="37">
        <v>150</v>
      </c>
      <c r="T264" s="6">
        <v>3690</v>
      </c>
      <c r="U264" s="15">
        <v>1032</v>
      </c>
      <c r="W264" s="9">
        <v>1015.5555555555555</v>
      </c>
      <c r="X264" s="10">
        <f>PI()*0.225^2*U:U*100/W:W</f>
        <v>16.16184435099769</v>
      </c>
      <c r="Y264" s="42"/>
      <c r="Z264" s="42"/>
      <c r="AA264" s="42"/>
      <c r="AB264" s="42"/>
      <c r="AC264" s="42"/>
      <c r="AD264" s="42"/>
      <c r="AG264" s="44" t="s">
        <v>585</v>
      </c>
      <c r="AH264" s="42" t="s">
        <v>343</v>
      </c>
    </row>
    <row r="265" spans="1:35">
      <c r="S265" s="37">
        <v>62</v>
      </c>
      <c r="T265" s="6">
        <v>3691</v>
      </c>
      <c r="U265" s="15">
        <v>470</v>
      </c>
      <c r="W265" s="9">
        <v>1037.7777777777778</v>
      </c>
      <c r="X265" s="10">
        <f>PI()*0.225^2*U:U*100/W:W</f>
        <v>7.2029168288240824</v>
      </c>
      <c r="Y265" s="42"/>
      <c r="Z265" s="42"/>
      <c r="AA265" s="42"/>
      <c r="AB265" s="42"/>
      <c r="AC265" s="42"/>
      <c r="AD265" s="42"/>
      <c r="AH265" s="42"/>
      <c r="AI265" s="15" t="s">
        <v>586</v>
      </c>
    </row>
    <row r="266" spans="1:35">
      <c r="S266" s="37">
        <v>62</v>
      </c>
      <c r="T266" s="6" t="s">
        <v>35</v>
      </c>
      <c r="W266" s="39"/>
      <c r="X266" s="10" t="s">
        <v>35</v>
      </c>
      <c r="Y266" s="42"/>
      <c r="Z266" s="42"/>
      <c r="AA266" s="42"/>
      <c r="AB266" s="42"/>
      <c r="AC266" s="42"/>
      <c r="AD266" s="42"/>
      <c r="AH266" s="42"/>
      <c r="AI266" s="15" t="s">
        <v>587</v>
      </c>
    </row>
    <row r="267" spans="1:35">
      <c r="A267" s="3" t="s">
        <v>588</v>
      </c>
      <c r="B267" s="15">
        <v>75</v>
      </c>
      <c r="C267" s="15">
        <v>0</v>
      </c>
      <c r="D267" s="15" t="s">
        <v>28</v>
      </c>
      <c r="F267" s="15">
        <v>172</v>
      </c>
      <c r="G267" s="15">
        <v>0.43</v>
      </c>
      <c r="H267" s="15" t="s">
        <v>29</v>
      </c>
      <c r="J267" s="46" t="s">
        <v>589</v>
      </c>
      <c r="K267" s="30">
        <v>1462.2750000000001</v>
      </c>
      <c r="M267" s="7">
        <v>150</v>
      </c>
      <c r="O267" s="7">
        <v>3</v>
      </c>
      <c r="Q267" s="37">
        <f t="shared" si="110"/>
        <v>149.79443021318608</v>
      </c>
      <c r="S267" s="37">
        <v>335</v>
      </c>
      <c r="T267" s="6">
        <v>2446</v>
      </c>
      <c r="U267" s="15">
        <v>1318</v>
      </c>
      <c r="W267" s="39">
        <v>912.88888888888891</v>
      </c>
      <c r="X267" s="10">
        <f>PI()*0.225^2*U:U*100/W:W</f>
        <v>22.962141983686195</v>
      </c>
      <c r="Y267" s="42"/>
      <c r="Z267" s="42">
        <v>4.3339999999999996</v>
      </c>
      <c r="AA267" s="42">
        <v>0.8</v>
      </c>
      <c r="AB267" s="40">
        <f t="shared" ref="AB267" si="120">(Z267-AA267)*2</f>
        <v>7.0679999999999996</v>
      </c>
      <c r="AC267" s="42"/>
      <c r="AD267" s="43">
        <f t="shared" ref="AD267" si="121">AB267/X268*1000</f>
        <v>349.04931763627297</v>
      </c>
      <c r="AG267" s="44" t="s">
        <v>345</v>
      </c>
      <c r="AH267" s="42" t="s">
        <v>346</v>
      </c>
    </row>
    <row r="268" spans="1:35">
      <c r="A268" s="3"/>
      <c r="Q268" s="37"/>
      <c r="S268" s="37">
        <v>150</v>
      </c>
      <c r="T268" s="6">
        <v>3690</v>
      </c>
      <c r="U268" s="15">
        <v>1293</v>
      </c>
      <c r="W268" s="9">
        <v>1015.5555555555555</v>
      </c>
      <c r="X268" s="10">
        <f>PI()*0.225^2*U:U*100/W:W</f>
        <v>20.249287544418618</v>
      </c>
      <c r="Y268" s="42"/>
      <c r="Z268" s="42"/>
      <c r="AA268" s="42"/>
      <c r="AB268" s="42"/>
      <c r="AC268" s="42"/>
      <c r="AD268" s="42"/>
      <c r="AG268" s="44" t="s">
        <v>347</v>
      </c>
      <c r="AH268" s="42" t="s">
        <v>348</v>
      </c>
    </row>
    <row r="269" spans="1:35">
      <c r="A269" s="3"/>
      <c r="Q269" s="37"/>
      <c r="S269" s="37">
        <v>62</v>
      </c>
      <c r="T269" s="6">
        <v>3691</v>
      </c>
      <c r="U269" s="15">
        <v>831</v>
      </c>
      <c r="W269" s="9">
        <v>1037.7777777777778</v>
      </c>
      <c r="X269" s="10">
        <f>PI()*0.225^2*U:U*100/W:W</f>
        <v>12.735369967559174</v>
      </c>
      <c r="Y269" s="42"/>
      <c r="Z269" s="42"/>
      <c r="AA269" s="42"/>
      <c r="AB269" s="42"/>
      <c r="AC269" s="42"/>
      <c r="AD269" s="42"/>
      <c r="AH269" s="42"/>
      <c r="AI269" s="15" t="s">
        <v>225</v>
      </c>
    </row>
    <row r="270" spans="1:35">
      <c r="A270" s="3"/>
      <c r="D270" s="51"/>
      <c r="Q270" s="53"/>
      <c r="S270" s="37">
        <v>62</v>
      </c>
      <c r="T270" s="6" t="s">
        <v>35</v>
      </c>
      <c r="W270" s="39"/>
      <c r="X270" s="10" t="s">
        <v>35</v>
      </c>
      <c r="Y270" s="42"/>
      <c r="Z270" s="42"/>
      <c r="AA270" s="42"/>
      <c r="AB270" s="42"/>
      <c r="AC270" s="42"/>
      <c r="AD270" s="42"/>
      <c r="AH270" s="42"/>
      <c r="AI270" s="15" t="s">
        <v>36</v>
      </c>
    </row>
    <row r="271" spans="1:35">
      <c r="A271" s="3" t="s">
        <v>590</v>
      </c>
      <c r="B271" s="15">
        <v>75</v>
      </c>
      <c r="C271" s="15">
        <v>0</v>
      </c>
      <c r="D271" s="15" t="s">
        <v>28</v>
      </c>
      <c r="F271" s="15">
        <v>169</v>
      </c>
      <c r="G271" s="15">
        <v>35.94</v>
      </c>
      <c r="H271" s="15" t="s">
        <v>29</v>
      </c>
      <c r="J271" s="46" t="s">
        <v>340</v>
      </c>
      <c r="K271" s="30">
        <v>1462.5590277777778</v>
      </c>
      <c r="M271" s="7">
        <v>151</v>
      </c>
      <c r="O271" s="7">
        <v>5</v>
      </c>
      <c r="Q271" s="37">
        <f t="shared" si="113"/>
        <v>150.42539941185359</v>
      </c>
      <c r="S271" s="37">
        <v>335</v>
      </c>
      <c r="T271" s="6">
        <v>2446</v>
      </c>
      <c r="U271" s="15">
        <v>1310</v>
      </c>
      <c r="W271" s="39">
        <v>912.88888888888891</v>
      </c>
      <c r="X271" s="10">
        <f>PI()*0.225^2*U:U*100/W:W</f>
        <v>22.822766311554563</v>
      </c>
      <c r="Y271" s="42"/>
      <c r="Z271" s="42">
        <v>2.9609999999999999</v>
      </c>
      <c r="AA271" s="42">
        <v>0.8</v>
      </c>
      <c r="AB271" s="40">
        <f t="shared" ref="AB271" si="122">(Z271-AA271)*2</f>
        <v>4.3219999999999992</v>
      </c>
      <c r="AC271" s="42"/>
      <c r="AD271" s="43">
        <f t="shared" ref="AD271" si="123">AB271/X272*1000</f>
        <v>205.95329359309093</v>
      </c>
      <c r="AG271" s="44" t="s">
        <v>591</v>
      </c>
      <c r="AH271" s="42" t="s">
        <v>349</v>
      </c>
    </row>
    <row r="272" spans="1:35">
      <c r="S272" s="37">
        <v>150</v>
      </c>
      <c r="T272" s="6">
        <v>3690</v>
      </c>
      <c r="U272" s="15">
        <v>1340</v>
      </c>
      <c r="W272" s="9">
        <v>1015.5555555555555</v>
      </c>
      <c r="X272" s="10">
        <f>PI()*0.225^2*U:U*100/W:W</f>
        <v>20.985340533272193</v>
      </c>
      <c r="Y272" s="42"/>
      <c r="Z272" s="42"/>
      <c r="AA272" s="42"/>
      <c r="AB272" s="42"/>
      <c r="AC272" s="42"/>
      <c r="AD272" s="42"/>
      <c r="AG272" s="44" t="s">
        <v>350</v>
      </c>
      <c r="AH272" s="42" t="s">
        <v>351</v>
      </c>
    </row>
    <row r="273" spans="1:35">
      <c r="S273" s="37">
        <v>62</v>
      </c>
      <c r="T273" s="6">
        <v>3691</v>
      </c>
      <c r="U273" s="15">
        <v>878</v>
      </c>
      <c r="W273" s="9">
        <v>1037.7777777777778</v>
      </c>
      <c r="X273" s="10">
        <f>PI()*0.225^2*U:U*100/W:W</f>
        <v>13.455661650441586</v>
      </c>
      <c r="Y273" s="42"/>
      <c r="Z273" s="42"/>
      <c r="AA273" s="42"/>
      <c r="AB273" s="42"/>
      <c r="AC273" s="42"/>
      <c r="AD273" s="42"/>
      <c r="AH273" s="42"/>
      <c r="AI273" s="15" t="s">
        <v>352</v>
      </c>
    </row>
    <row r="274" spans="1:35">
      <c r="A274" s="51"/>
      <c r="B274" s="51"/>
      <c r="C274" s="51"/>
      <c r="D274" s="51"/>
      <c r="E274" s="51"/>
      <c r="F274" s="51"/>
      <c r="G274" s="51"/>
      <c r="H274" s="51"/>
      <c r="I274" s="51"/>
      <c r="J274" s="52"/>
      <c r="K274" s="3"/>
      <c r="L274" s="51"/>
      <c r="M274" s="6"/>
      <c r="N274" s="6"/>
      <c r="O274" s="6"/>
      <c r="P274" s="51"/>
      <c r="Q274" s="51"/>
      <c r="R274" s="51"/>
      <c r="S274" s="53">
        <v>62</v>
      </c>
      <c r="T274" s="6" t="s">
        <v>142</v>
      </c>
      <c r="U274" s="51"/>
      <c r="W274" s="39"/>
      <c r="X274" s="10" t="s">
        <v>142</v>
      </c>
      <c r="Y274" s="42"/>
      <c r="Z274" s="42"/>
      <c r="AA274" s="42"/>
      <c r="AB274" s="42"/>
      <c r="AC274" s="42"/>
      <c r="AD274" s="42"/>
      <c r="AG274" s="51"/>
      <c r="AH274" s="42"/>
      <c r="AI274" s="51" t="s">
        <v>353</v>
      </c>
    </row>
    <row r="275" spans="1:35">
      <c r="A275" s="3" t="s">
        <v>592</v>
      </c>
      <c r="B275" s="15">
        <v>74</v>
      </c>
      <c r="C275" s="15">
        <v>0</v>
      </c>
      <c r="D275" s="15" t="s">
        <v>145</v>
      </c>
      <c r="F275" s="15">
        <v>168</v>
      </c>
      <c r="G275" s="15">
        <v>45.15</v>
      </c>
      <c r="H275" s="15" t="s">
        <v>146</v>
      </c>
      <c r="J275" s="46" t="s">
        <v>340</v>
      </c>
      <c r="K275" s="30">
        <v>1462.96875</v>
      </c>
      <c r="M275" s="7">
        <v>151</v>
      </c>
      <c r="O275" s="7">
        <v>7</v>
      </c>
      <c r="Q275" s="37">
        <f t="shared" ref="Q275:Q323" si="124">M275*COS(O275*PI()/180)</f>
        <v>149.87446889783962</v>
      </c>
      <c r="S275" s="37">
        <v>335</v>
      </c>
      <c r="T275" s="6">
        <v>2446</v>
      </c>
      <c r="U275" s="15">
        <v>1210</v>
      </c>
      <c r="W275" s="39">
        <v>912.88888888888891</v>
      </c>
      <c r="X275" s="10">
        <f t="shared" ref="X275:X325" si="125">PI()*0.225^2*U:U*100/W:W</f>
        <v>21.080570409909175</v>
      </c>
      <c r="Y275" s="42"/>
      <c r="Z275" s="42">
        <v>2.113</v>
      </c>
      <c r="AA275" s="42">
        <v>0.8</v>
      </c>
      <c r="AB275" s="40">
        <f t="shared" ref="AB275" si="126">(Z275-AA275)*2</f>
        <v>2.6259999999999999</v>
      </c>
      <c r="AC275" s="42"/>
      <c r="AD275" s="43">
        <f t="shared" ref="AD275" si="127">AB275/X276*1000</f>
        <v>133.08004958519939</v>
      </c>
      <c r="AG275" s="44" t="s">
        <v>354</v>
      </c>
      <c r="AH275" s="42" t="s">
        <v>355</v>
      </c>
    </row>
    <row r="276" spans="1:35">
      <c r="A276" s="3"/>
      <c r="Q276" s="37"/>
      <c r="S276" s="37">
        <v>150</v>
      </c>
      <c r="T276" s="6">
        <v>3690</v>
      </c>
      <c r="U276" s="15">
        <v>1260</v>
      </c>
      <c r="W276" s="9">
        <v>1015.5555555555555</v>
      </c>
      <c r="X276" s="10">
        <f t="shared" si="125"/>
        <v>19.732484382032066</v>
      </c>
      <c r="Y276" s="42"/>
      <c r="Z276" s="42"/>
      <c r="AA276" s="42"/>
      <c r="AB276" s="42"/>
      <c r="AC276" s="42"/>
      <c r="AD276" s="42"/>
      <c r="AG276" s="44" t="s">
        <v>593</v>
      </c>
      <c r="AH276" s="42" t="s">
        <v>356</v>
      </c>
    </row>
    <row r="277" spans="1:35">
      <c r="A277" s="3"/>
      <c r="Q277" s="37"/>
      <c r="S277" s="37">
        <v>62</v>
      </c>
      <c r="T277" s="6">
        <v>3691</v>
      </c>
      <c r="U277" s="15">
        <v>795</v>
      </c>
      <c r="W277" s="9">
        <v>1037.7777777777778</v>
      </c>
      <c r="X277" s="10">
        <f t="shared" si="125"/>
        <v>12.183657189181162</v>
      </c>
      <c r="Y277" s="42"/>
      <c r="Z277" s="42"/>
      <c r="AA277" s="42"/>
      <c r="AB277" s="42"/>
      <c r="AC277" s="42"/>
      <c r="AD277" s="42"/>
      <c r="AH277" s="42"/>
      <c r="AI277" s="15" t="s">
        <v>352</v>
      </c>
    </row>
    <row r="278" spans="1:35">
      <c r="A278" s="3"/>
      <c r="Q278" s="53"/>
      <c r="S278" s="37">
        <v>62</v>
      </c>
      <c r="T278" s="6" t="s">
        <v>594</v>
      </c>
      <c r="W278" s="39"/>
      <c r="X278" s="10" t="s">
        <v>594</v>
      </c>
      <c r="Y278" s="42"/>
      <c r="Z278" s="42"/>
      <c r="AA278" s="42"/>
      <c r="AB278" s="42"/>
      <c r="AC278" s="42"/>
      <c r="AD278" s="42"/>
      <c r="AH278" s="42"/>
      <c r="AI278" s="51" t="s">
        <v>353</v>
      </c>
    </row>
    <row r="279" spans="1:35">
      <c r="A279" s="3" t="s">
        <v>357</v>
      </c>
      <c r="B279" s="15">
        <v>73</v>
      </c>
      <c r="C279" s="15">
        <v>0.03</v>
      </c>
      <c r="D279" s="15" t="s">
        <v>511</v>
      </c>
      <c r="F279" s="15">
        <v>168</v>
      </c>
      <c r="G279" s="15">
        <v>45.02</v>
      </c>
      <c r="H279" s="15" t="s">
        <v>595</v>
      </c>
      <c r="J279" s="46" t="s">
        <v>372</v>
      </c>
      <c r="K279" s="30">
        <v>1462.2243055555555</v>
      </c>
      <c r="M279" s="7">
        <v>57</v>
      </c>
      <c r="O279" s="7">
        <v>0</v>
      </c>
      <c r="Q279" s="37">
        <f t="shared" ref="Q279:Q319" si="128">M279*COS(O279*PI()/180)</f>
        <v>57</v>
      </c>
      <c r="S279" s="37">
        <v>335</v>
      </c>
      <c r="T279" s="6">
        <v>2446</v>
      </c>
      <c r="U279" s="15">
        <v>452</v>
      </c>
      <c r="W279" s="39">
        <v>912.88888888888891</v>
      </c>
      <c r="X279" s="10">
        <f t="shared" si="125"/>
        <v>7.8747254754371463</v>
      </c>
      <c r="Y279" s="42"/>
      <c r="Z279" s="42">
        <v>2.5099999999999998</v>
      </c>
      <c r="AA279" s="42">
        <v>0.8</v>
      </c>
      <c r="AB279" s="40">
        <f t="shared" ref="AB279" si="129">(Z279-AA279)*2</f>
        <v>3.4199999999999995</v>
      </c>
      <c r="AC279" s="42"/>
      <c r="AD279" s="43">
        <f t="shared" ref="AD279" si="130">AB279/X280*1000</f>
        <v>479.95827830950111</v>
      </c>
      <c r="AG279" s="44" t="s">
        <v>359</v>
      </c>
      <c r="AH279" s="42" t="s">
        <v>360</v>
      </c>
    </row>
    <row r="280" spans="1:35">
      <c r="S280" s="37">
        <v>150</v>
      </c>
      <c r="T280" s="6">
        <v>3690</v>
      </c>
      <c r="U280" s="15">
        <v>455</v>
      </c>
      <c r="W280" s="9">
        <v>1015.5555555555555</v>
      </c>
      <c r="X280" s="10">
        <f t="shared" si="125"/>
        <v>7.1256193601782449</v>
      </c>
      <c r="Y280" s="42"/>
      <c r="Z280" s="42"/>
      <c r="AA280" s="42"/>
      <c r="AB280" s="42"/>
      <c r="AC280" s="42"/>
      <c r="AD280" s="42"/>
      <c r="AG280" s="44" t="s">
        <v>361</v>
      </c>
      <c r="AH280" s="42" t="s">
        <v>362</v>
      </c>
    </row>
    <row r="281" spans="1:35">
      <c r="S281" s="37">
        <v>62</v>
      </c>
      <c r="T281" s="6">
        <v>3691</v>
      </c>
      <c r="U281" s="15">
        <v>193</v>
      </c>
      <c r="W281" s="9">
        <v>1037.7777777777778</v>
      </c>
      <c r="X281" s="10">
        <f t="shared" si="125"/>
        <v>2.9577935063043568</v>
      </c>
      <c r="Y281" s="42"/>
      <c r="Z281" s="42"/>
      <c r="AA281" s="42"/>
      <c r="AB281" s="42"/>
      <c r="AC281" s="42"/>
      <c r="AD281" s="42"/>
      <c r="AH281" s="42"/>
      <c r="AI281" s="15" t="s">
        <v>352</v>
      </c>
    </row>
    <row r="282" spans="1:35">
      <c r="A282" s="51"/>
      <c r="Q282" s="51"/>
      <c r="S282" s="53">
        <v>62</v>
      </c>
      <c r="T282" s="6" t="s">
        <v>596</v>
      </c>
      <c r="W282" s="39"/>
      <c r="X282" s="10" t="s">
        <v>596</v>
      </c>
      <c r="Y282" s="42"/>
      <c r="Z282" s="42"/>
      <c r="AA282" s="42"/>
      <c r="AB282" s="42"/>
      <c r="AC282" s="42"/>
      <c r="AD282" s="42"/>
      <c r="AH282" s="42"/>
      <c r="AI282" s="51" t="s">
        <v>353</v>
      </c>
    </row>
    <row r="283" spans="1:35">
      <c r="A283" s="3" t="s">
        <v>597</v>
      </c>
      <c r="B283" s="15">
        <v>68</v>
      </c>
      <c r="C283" s="15">
        <v>1.94</v>
      </c>
      <c r="D283" s="15" t="s">
        <v>598</v>
      </c>
      <c r="F283" s="15">
        <v>168</v>
      </c>
      <c r="G283" s="15">
        <v>50.45</v>
      </c>
      <c r="H283" s="15" t="s">
        <v>599</v>
      </c>
      <c r="J283" s="46" t="s">
        <v>600</v>
      </c>
      <c r="K283" s="30">
        <v>1462.5520833333333</v>
      </c>
      <c r="M283" s="7">
        <v>54</v>
      </c>
      <c r="O283" s="7">
        <v>3</v>
      </c>
      <c r="Q283" s="37">
        <f t="shared" si="124"/>
        <v>53.925994876746984</v>
      </c>
      <c r="S283" s="37">
        <v>335</v>
      </c>
      <c r="T283" s="6">
        <v>2446</v>
      </c>
      <c r="U283" s="15">
        <v>531</v>
      </c>
      <c r="W283" s="39">
        <v>912.88888888888891</v>
      </c>
      <c r="X283" s="10">
        <f t="shared" si="125"/>
        <v>9.2510602377370024</v>
      </c>
      <c r="Y283" s="42"/>
      <c r="Z283" s="42">
        <v>2.2890000000000001</v>
      </c>
      <c r="AA283" s="42">
        <v>0.8</v>
      </c>
      <c r="AB283" s="40">
        <f t="shared" ref="AB283" si="131">(Z283-AA283)*2</f>
        <v>2.9780000000000002</v>
      </c>
      <c r="AC283" s="42"/>
      <c r="AD283" s="43">
        <f t="shared" ref="AD283" si="132">AB283/X284*1000</f>
        <v>357.43891940739519</v>
      </c>
      <c r="AG283" s="44" t="s">
        <v>366</v>
      </c>
      <c r="AH283" s="42" t="s">
        <v>367</v>
      </c>
    </row>
    <row r="284" spans="1:35">
      <c r="A284" s="3" t="s">
        <v>368</v>
      </c>
      <c r="Q284" s="37"/>
      <c r="S284" s="37">
        <v>150</v>
      </c>
      <c r="T284" s="6">
        <v>3690</v>
      </c>
      <c r="U284" s="15">
        <v>532</v>
      </c>
      <c r="W284" s="9">
        <v>1015.5555555555555</v>
      </c>
      <c r="X284" s="10">
        <f t="shared" si="125"/>
        <v>8.3314934057468708</v>
      </c>
      <c r="Y284" s="42"/>
      <c r="Z284" s="42"/>
      <c r="AA284" s="42"/>
      <c r="AB284" s="42"/>
      <c r="AC284" s="42"/>
      <c r="AD284" s="42"/>
      <c r="AG284" s="44" t="s">
        <v>369</v>
      </c>
      <c r="AH284" s="42" t="s">
        <v>370</v>
      </c>
    </row>
    <row r="285" spans="1:35">
      <c r="A285" s="3"/>
      <c r="Q285" s="37"/>
      <c r="S285" s="37">
        <v>62</v>
      </c>
      <c r="T285" s="6">
        <v>3691</v>
      </c>
      <c r="U285" s="15">
        <v>262</v>
      </c>
      <c r="W285" s="9">
        <v>1037.7777777777778</v>
      </c>
      <c r="X285" s="10">
        <f t="shared" si="125"/>
        <v>4.0152429981955526</v>
      </c>
      <c r="Y285" s="42"/>
      <c r="Z285" s="42"/>
      <c r="AA285" s="42"/>
      <c r="AB285" s="42"/>
      <c r="AC285" s="42"/>
      <c r="AD285" s="42"/>
      <c r="AH285" s="42"/>
      <c r="AI285" s="15" t="s">
        <v>352</v>
      </c>
    </row>
    <row r="286" spans="1:35">
      <c r="A286" s="3"/>
      <c r="Q286" s="53"/>
      <c r="S286" s="37">
        <v>62</v>
      </c>
      <c r="T286" s="6" t="s">
        <v>596</v>
      </c>
      <c r="W286" s="39"/>
      <c r="X286" s="10" t="s">
        <v>596</v>
      </c>
      <c r="Y286" s="42"/>
      <c r="Z286" s="42"/>
      <c r="AA286" s="42"/>
      <c r="AB286" s="42"/>
      <c r="AC286" s="42"/>
      <c r="AD286" s="42"/>
      <c r="AH286" s="42"/>
      <c r="AI286" s="51" t="s">
        <v>353</v>
      </c>
    </row>
    <row r="287" spans="1:35">
      <c r="A287" s="3" t="s">
        <v>371</v>
      </c>
      <c r="B287" s="15">
        <v>68</v>
      </c>
      <c r="C287" s="15">
        <v>59.84</v>
      </c>
      <c r="D287" s="15" t="s">
        <v>598</v>
      </c>
      <c r="F287" s="15">
        <v>168</v>
      </c>
      <c r="G287" s="15">
        <v>50.18</v>
      </c>
      <c r="H287" s="15" t="s">
        <v>599</v>
      </c>
      <c r="J287" s="46" t="s">
        <v>600</v>
      </c>
      <c r="K287" s="30">
        <v>1462.8402777777778</v>
      </c>
      <c r="M287" s="7">
        <v>47</v>
      </c>
      <c r="O287" s="7">
        <v>4</v>
      </c>
      <c r="Q287" s="37">
        <f t="shared" si="128"/>
        <v>46.88551036221174</v>
      </c>
      <c r="S287" s="37">
        <v>335</v>
      </c>
      <c r="T287" s="6">
        <v>2446</v>
      </c>
      <c r="U287" s="15">
        <v>440</v>
      </c>
      <c r="W287" s="39">
        <v>912.88888888888891</v>
      </c>
      <c r="X287" s="10">
        <f t="shared" si="125"/>
        <v>7.6656619672396999</v>
      </c>
      <c r="Y287" s="42"/>
      <c r="Z287" s="42">
        <f>10.112+7.107</f>
        <v>17.219000000000001</v>
      </c>
      <c r="AA287" s="42">
        <f>0.8*2</f>
        <v>1.6</v>
      </c>
      <c r="AB287" s="40">
        <f t="shared" ref="AB287" si="133">(Z287-AA287)*2</f>
        <v>31.238000000000003</v>
      </c>
      <c r="AC287" s="42"/>
      <c r="AD287" s="43">
        <f t="shared" ref="AD287" si="134">AB287/X288*1000</f>
        <v>4986.6858168959434</v>
      </c>
      <c r="AG287" s="44" t="s">
        <v>373</v>
      </c>
      <c r="AH287" s="42" t="s">
        <v>374</v>
      </c>
    </row>
    <row r="288" spans="1:35">
      <c r="S288" s="37">
        <v>150</v>
      </c>
      <c r="T288" s="6">
        <v>3690</v>
      </c>
      <c r="U288" s="15">
        <v>400</v>
      </c>
      <c r="W288" s="9">
        <v>1015.5555555555555</v>
      </c>
      <c r="X288" s="10">
        <f t="shared" si="125"/>
        <v>6.2642807562006553</v>
      </c>
      <c r="Y288" s="42"/>
      <c r="Z288" s="42"/>
      <c r="AA288" s="42"/>
      <c r="AB288" s="42"/>
      <c r="AC288" s="42"/>
      <c r="AD288" s="42"/>
      <c r="AG288" s="44" t="s">
        <v>375</v>
      </c>
      <c r="AH288" s="42" t="s">
        <v>376</v>
      </c>
    </row>
    <row r="289" spans="1:35">
      <c r="S289" s="37">
        <v>62</v>
      </c>
      <c r="T289" s="6">
        <v>3691</v>
      </c>
      <c r="U289" s="15">
        <v>231</v>
      </c>
      <c r="W289" s="9">
        <v>1037.7777777777778</v>
      </c>
      <c r="X289" s="10">
        <f t="shared" si="125"/>
        <v>3.540156994592262</v>
      </c>
      <c r="Y289" s="42"/>
      <c r="Z289" s="42"/>
      <c r="AA289" s="42"/>
      <c r="AB289" s="42"/>
      <c r="AC289" s="42"/>
      <c r="AD289" s="42"/>
      <c r="AH289" s="42"/>
      <c r="AI289" s="15" t="s">
        <v>352</v>
      </c>
    </row>
    <row r="290" spans="1:35">
      <c r="A290" s="51"/>
      <c r="Q290" s="51"/>
      <c r="S290" s="37">
        <v>62</v>
      </c>
      <c r="T290" s="6" t="s">
        <v>594</v>
      </c>
      <c r="W290" s="39"/>
      <c r="X290" s="10" t="s">
        <v>594</v>
      </c>
      <c r="Y290" s="42"/>
      <c r="Z290" s="42"/>
      <c r="AA290" s="42"/>
      <c r="AB290" s="42"/>
      <c r="AC290" s="42"/>
      <c r="AD290" s="42"/>
      <c r="AH290" s="42"/>
      <c r="AI290" s="51" t="s">
        <v>353</v>
      </c>
    </row>
    <row r="291" spans="1:35">
      <c r="A291" s="3" t="s">
        <v>601</v>
      </c>
      <c r="B291" s="15">
        <v>68</v>
      </c>
      <c r="C291" s="15">
        <v>17.89</v>
      </c>
      <c r="D291" s="15" t="s">
        <v>511</v>
      </c>
      <c r="F291" s="15">
        <v>167</v>
      </c>
      <c r="G291" s="15">
        <v>3.42</v>
      </c>
      <c r="H291" s="15" t="s">
        <v>595</v>
      </c>
      <c r="J291" s="46" t="s">
        <v>377</v>
      </c>
      <c r="K291" s="30">
        <v>1462.2076388888888</v>
      </c>
      <c r="M291" s="7">
        <v>34</v>
      </c>
      <c r="O291" s="7">
        <v>5</v>
      </c>
      <c r="Q291" s="37">
        <f t="shared" si="124"/>
        <v>33.870619735119348</v>
      </c>
      <c r="S291" s="37">
        <v>335</v>
      </c>
      <c r="T291" s="6">
        <v>2446</v>
      </c>
      <c r="U291" s="15">
        <v>298</v>
      </c>
      <c r="W291" s="39">
        <v>912.88888888888891</v>
      </c>
      <c r="X291" s="10">
        <f t="shared" si="125"/>
        <v>5.1917437869032526</v>
      </c>
      <c r="Y291" s="42"/>
      <c r="Z291" s="42">
        <v>3.2610000000000001</v>
      </c>
      <c r="AA291" s="42">
        <v>0.8</v>
      </c>
      <c r="AB291" s="40">
        <f t="shared" ref="AB291" si="135">(Z291-AA291)*2</f>
        <v>4.9220000000000006</v>
      </c>
      <c r="AC291" s="42"/>
      <c r="AD291" s="43">
        <f t="shared" ref="AD291" si="136">AB291/X292*1000</f>
        <v>1013.8382982992937</v>
      </c>
      <c r="AG291" s="44" t="s">
        <v>378</v>
      </c>
      <c r="AH291" s="42" t="s">
        <v>379</v>
      </c>
    </row>
    <row r="292" spans="1:35">
      <c r="A292" s="3"/>
      <c r="Q292" s="37"/>
      <c r="S292" s="37">
        <v>150</v>
      </c>
      <c r="T292" s="6">
        <v>3690</v>
      </c>
      <c r="U292" s="15">
        <v>310</v>
      </c>
      <c r="W292" s="9">
        <v>1015.5555555555555</v>
      </c>
      <c r="X292" s="10">
        <f t="shared" si="125"/>
        <v>4.854817586055507</v>
      </c>
      <c r="Y292" s="42"/>
      <c r="Z292" s="42"/>
      <c r="AA292" s="42"/>
      <c r="AB292" s="42"/>
      <c r="AC292" s="42"/>
      <c r="AD292" s="42"/>
      <c r="AG292" s="44" t="s">
        <v>380</v>
      </c>
      <c r="AH292" s="42" t="s">
        <v>381</v>
      </c>
    </row>
    <row r="293" spans="1:35">
      <c r="A293" s="3"/>
      <c r="Q293" s="37"/>
      <c r="S293" s="37">
        <v>62</v>
      </c>
      <c r="T293" s="6">
        <v>3691</v>
      </c>
      <c r="U293" s="15">
        <v>132</v>
      </c>
      <c r="W293" s="9">
        <v>1037.7777777777778</v>
      </c>
      <c r="X293" s="10">
        <f t="shared" si="125"/>
        <v>2.0229468540527211</v>
      </c>
      <c r="Y293" s="42"/>
      <c r="Z293" s="42"/>
      <c r="AA293" s="42"/>
      <c r="AB293" s="42"/>
      <c r="AC293" s="42"/>
      <c r="AD293" s="42"/>
      <c r="AH293" s="42"/>
      <c r="AI293" s="15" t="s">
        <v>352</v>
      </c>
    </row>
    <row r="294" spans="1:35">
      <c r="A294" s="3"/>
      <c r="Q294" s="53"/>
      <c r="S294" s="37">
        <v>62</v>
      </c>
      <c r="T294" s="6" t="s">
        <v>594</v>
      </c>
      <c r="W294" s="39"/>
      <c r="X294" s="10" t="s">
        <v>594</v>
      </c>
      <c r="Y294" s="42"/>
      <c r="Z294" s="42"/>
      <c r="AA294" s="42"/>
      <c r="AB294" s="42"/>
      <c r="AC294" s="42"/>
      <c r="AD294" s="42"/>
      <c r="AH294" s="42"/>
      <c r="AI294" s="51" t="s">
        <v>353</v>
      </c>
    </row>
    <row r="295" spans="1:35">
      <c r="A295" s="3" t="s">
        <v>382</v>
      </c>
      <c r="B295" s="15">
        <v>68</v>
      </c>
      <c r="C295" s="15">
        <v>12.01</v>
      </c>
      <c r="D295" s="15" t="s">
        <v>511</v>
      </c>
      <c r="F295" s="15">
        <v>167</v>
      </c>
      <c r="G295" s="15">
        <v>20.149999999999999</v>
      </c>
      <c r="H295" s="15" t="s">
        <v>595</v>
      </c>
      <c r="J295" s="46" t="s">
        <v>377</v>
      </c>
      <c r="K295" s="30">
        <v>1462.2486111111111</v>
      </c>
      <c r="M295" s="7">
        <v>42</v>
      </c>
      <c r="O295" s="7">
        <v>2</v>
      </c>
      <c r="Q295" s="37">
        <f t="shared" si="128"/>
        <v>41.974414734802025</v>
      </c>
      <c r="S295" s="37">
        <v>335</v>
      </c>
      <c r="T295" s="6">
        <v>2446</v>
      </c>
      <c r="U295" s="15">
        <v>378</v>
      </c>
      <c r="W295" s="39">
        <v>912.88888888888891</v>
      </c>
      <c r="X295" s="10">
        <f t="shared" si="125"/>
        <v>6.5855005082195621</v>
      </c>
      <c r="Y295" s="42"/>
      <c r="Z295" s="42">
        <v>6.2089999999999996</v>
      </c>
      <c r="AA295" s="42">
        <v>0.8</v>
      </c>
      <c r="AB295" s="40">
        <f t="shared" ref="AB295" si="137">(Z295-AA295)*2</f>
        <v>10.818</v>
      </c>
      <c r="AC295" s="42"/>
      <c r="AD295" s="43">
        <f t="shared" ref="AD295" si="138">AB295/X296*1000</f>
        <v>1808.307949781271</v>
      </c>
      <c r="AG295" s="44" t="s">
        <v>384</v>
      </c>
      <c r="AH295" s="42" t="s">
        <v>385</v>
      </c>
    </row>
    <row r="296" spans="1:35">
      <c r="S296" s="37">
        <v>150</v>
      </c>
      <c r="T296" s="6">
        <v>3690</v>
      </c>
      <c r="U296" s="15">
        <v>382</v>
      </c>
      <c r="W296" s="9">
        <v>1015.5555555555555</v>
      </c>
      <c r="X296" s="10">
        <f t="shared" si="125"/>
        <v>5.982388122171626</v>
      </c>
      <c r="Y296" s="42"/>
      <c r="Z296" s="42"/>
      <c r="AA296" s="42"/>
      <c r="AB296" s="42"/>
      <c r="AC296" s="42"/>
      <c r="AD296" s="42"/>
      <c r="AG296" s="44" t="s">
        <v>386</v>
      </c>
      <c r="AH296" s="42" t="s">
        <v>387</v>
      </c>
    </row>
    <row r="297" spans="1:35">
      <c r="S297" s="37">
        <v>62</v>
      </c>
      <c r="T297" s="6">
        <v>3691</v>
      </c>
      <c r="U297" s="15">
        <v>172</v>
      </c>
      <c r="W297" s="9">
        <v>1037.7777777777778</v>
      </c>
      <c r="X297" s="10">
        <f t="shared" si="125"/>
        <v>2.6359610522505155</v>
      </c>
      <c r="Y297" s="42"/>
      <c r="Z297" s="42"/>
      <c r="AA297" s="42"/>
      <c r="AB297" s="42"/>
      <c r="AC297" s="42"/>
      <c r="AD297" s="42"/>
      <c r="AH297" s="42"/>
      <c r="AI297" s="15" t="s">
        <v>352</v>
      </c>
    </row>
    <row r="298" spans="1:35">
      <c r="A298" s="51"/>
      <c r="Q298" s="51"/>
      <c r="S298" s="37">
        <v>62</v>
      </c>
      <c r="T298" s="6" t="s">
        <v>267</v>
      </c>
      <c r="W298" s="39"/>
      <c r="X298" s="10" t="s">
        <v>267</v>
      </c>
      <c r="Y298" s="42"/>
      <c r="Z298" s="42"/>
      <c r="AA298" s="42"/>
      <c r="AB298" s="42"/>
      <c r="AC298" s="42"/>
      <c r="AD298" s="42"/>
      <c r="AH298" s="42"/>
      <c r="AI298" s="51" t="s">
        <v>353</v>
      </c>
    </row>
    <row r="299" spans="1:35">
      <c r="A299" s="3" t="s">
        <v>602</v>
      </c>
      <c r="B299" s="15">
        <v>68</v>
      </c>
      <c r="C299" s="15">
        <v>0.16</v>
      </c>
      <c r="D299" s="15" t="s">
        <v>28</v>
      </c>
      <c r="F299" s="15">
        <v>168</v>
      </c>
      <c r="G299" s="15">
        <v>0.41</v>
      </c>
      <c r="H299" s="15" t="s">
        <v>29</v>
      </c>
      <c r="J299" s="46" t="s">
        <v>603</v>
      </c>
      <c r="K299" s="30">
        <v>1462.3923611111111</v>
      </c>
      <c r="M299" s="7">
        <v>50</v>
      </c>
      <c r="O299" s="7">
        <v>1</v>
      </c>
      <c r="Q299" s="37">
        <f t="shared" si="124"/>
        <v>49.992384757819565</v>
      </c>
      <c r="S299" s="37">
        <v>335</v>
      </c>
      <c r="T299" s="6">
        <v>2446</v>
      </c>
      <c r="U299" s="15">
        <v>440</v>
      </c>
      <c r="W299" s="39">
        <v>912.88888888888891</v>
      </c>
      <c r="X299" s="10">
        <f t="shared" si="125"/>
        <v>7.6656619672396999</v>
      </c>
      <c r="Y299" s="42"/>
      <c r="Z299" s="42">
        <v>2.1150000000000002</v>
      </c>
      <c r="AA299" s="42">
        <v>0.8</v>
      </c>
      <c r="AB299" s="40">
        <f t="shared" ref="AB299" si="139">(Z299-AA299)*2</f>
        <v>2.6300000000000003</v>
      </c>
      <c r="AC299" s="42"/>
      <c r="AD299" s="43">
        <f t="shared" ref="AD299" si="140">AB299/X300*1000</f>
        <v>374.85776533721332</v>
      </c>
      <c r="AG299" s="44" t="s">
        <v>388</v>
      </c>
      <c r="AH299" s="42" t="s">
        <v>389</v>
      </c>
    </row>
    <row r="300" spans="1:35">
      <c r="A300" s="3"/>
      <c r="Q300" s="37"/>
      <c r="S300" s="37">
        <v>150</v>
      </c>
      <c r="T300" s="6">
        <v>3690</v>
      </c>
      <c r="U300" s="15">
        <v>448</v>
      </c>
      <c r="W300" s="9">
        <v>1015.5555555555555</v>
      </c>
      <c r="X300" s="10">
        <f t="shared" si="125"/>
        <v>7.0159944469447328</v>
      </c>
      <c r="Y300" s="42"/>
      <c r="Z300" s="42"/>
      <c r="AA300" s="42"/>
      <c r="AB300" s="42"/>
      <c r="AC300" s="42"/>
      <c r="AD300" s="42"/>
      <c r="AG300" s="44" t="s">
        <v>390</v>
      </c>
      <c r="AH300" s="42" t="s">
        <v>391</v>
      </c>
    </row>
    <row r="301" spans="1:35">
      <c r="A301" s="3"/>
      <c r="Q301" s="37"/>
      <c r="S301" s="37">
        <v>62</v>
      </c>
      <c r="T301" s="6">
        <v>3691</v>
      </c>
      <c r="U301" s="15">
        <v>125</v>
      </c>
      <c r="W301" s="9">
        <v>1037.7777777777778</v>
      </c>
      <c r="X301" s="10">
        <f t="shared" si="125"/>
        <v>1.9156693693681071</v>
      </c>
      <c r="Y301" s="42"/>
      <c r="Z301" s="42"/>
      <c r="AA301" s="42"/>
      <c r="AB301" s="42"/>
      <c r="AC301" s="42"/>
      <c r="AD301" s="42"/>
      <c r="AH301" s="42"/>
      <c r="AI301" s="15" t="s">
        <v>352</v>
      </c>
    </row>
    <row r="302" spans="1:35">
      <c r="A302" s="3"/>
      <c r="Q302" s="53"/>
      <c r="S302" s="37">
        <v>62</v>
      </c>
      <c r="T302" s="6" t="s">
        <v>267</v>
      </c>
      <c r="W302" s="39"/>
      <c r="X302" s="10" t="s">
        <v>267</v>
      </c>
      <c r="Y302" s="42"/>
      <c r="Z302" s="42"/>
      <c r="AA302" s="42"/>
      <c r="AB302" s="42"/>
      <c r="AC302" s="42"/>
      <c r="AD302" s="42"/>
      <c r="AH302" s="42"/>
      <c r="AI302" s="51" t="s">
        <v>353</v>
      </c>
    </row>
    <row r="303" spans="1:35">
      <c r="A303" s="3" t="s">
        <v>392</v>
      </c>
      <c r="B303" s="15">
        <v>67</v>
      </c>
      <c r="C303" s="15">
        <v>44.88</v>
      </c>
      <c r="D303" s="15" t="s">
        <v>268</v>
      </c>
      <c r="F303" s="15">
        <v>168</v>
      </c>
      <c r="G303" s="15">
        <v>29.97</v>
      </c>
      <c r="H303" s="15" t="s">
        <v>269</v>
      </c>
      <c r="J303" s="46" t="s">
        <v>393</v>
      </c>
      <c r="K303" s="30">
        <v>1462.4840277777778</v>
      </c>
      <c r="M303" s="7">
        <v>45</v>
      </c>
      <c r="O303" s="7">
        <v>1</v>
      </c>
      <c r="Q303" s="37">
        <f t="shared" si="128"/>
        <v>44.993146282037607</v>
      </c>
      <c r="S303" s="37">
        <v>335</v>
      </c>
      <c r="T303" s="6">
        <v>2446</v>
      </c>
      <c r="U303" s="15">
        <v>332</v>
      </c>
      <c r="W303" s="39">
        <v>912.88888888888891</v>
      </c>
      <c r="X303" s="10">
        <f t="shared" si="125"/>
        <v>5.7840903934626828</v>
      </c>
      <c r="Y303" s="42"/>
      <c r="Z303" s="42">
        <f>10.839+11.255</f>
        <v>22.094000000000001</v>
      </c>
      <c r="AA303" s="42">
        <f>0.8*2</f>
        <v>1.6</v>
      </c>
      <c r="AB303" s="40">
        <f t="shared" ref="AB303" si="141">(Z303-AA303)*2</f>
        <v>40.988</v>
      </c>
      <c r="AC303" s="42"/>
      <c r="AD303" s="43">
        <f t="shared" ref="AD303" si="142">AB303/X304*1000</f>
        <v>8308.7358300048036</v>
      </c>
      <c r="AG303" s="44" t="s">
        <v>394</v>
      </c>
      <c r="AH303" s="42" t="s">
        <v>395</v>
      </c>
    </row>
    <row r="304" spans="1:35">
      <c r="A304" s="3"/>
      <c r="S304" s="37">
        <v>150</v>
      </c>
      <c r="T304" s="6">
        <v>3690</v>
      </c>
      <c r="U304" s="15">
        <v>315</v>
      </c>
      <c r="W304" s="9">
        <v>1015.5555555555555</v>
      </c>
      <c r="X304" s="10">
        <f t="shared" si="125"/>
        <v>4.9331210955080165</v>
      </c>
      <c r="Y304" s="42"/>
      <c r="Z304" s="42"/>
      <c r="AA304" s="42"/>
      <c r="AB304" s="42"/>
      <c r="AC304" s="42"/>
      <c r="AD304" s="42"/>
      <c r="AG304" s="44" t="s">
        <v>396</v>
      </c>
      <c r="AH304" s="42" t="s">
        <v>397</v>
      </c>
    </row>
    <row r="305" spans="1:35">
      <c r="A305" s="3"/>
      <c r="S305" s="37">
        <v>62</v>
      </c>
      <c r="T305" s="6">
        <v>3691</v>
      </c>
      <c r="U305" s="15">
        <v>78</v>
      </c>
      <c r="W305" s="9">
        <v>1037.7777777777778</v>
      </c>
      <c r="X305" s="10">
        <f t="shared" si="125"/>
        <v>1.1953776864856989</v>
      </c>
      <c r="Y305" s="42"/>
      <c r="Z305" s="42"/>
      <c r="AA305" s="42"/>
      <c r="AB305" s="42"/>
      <c r="AC305" s="42"/>
      <c r="AD305" s="42"/>
      <c r="AH305" s="42"/>
      <c r="AI305" s="15" t="s">
        <v>352</v>
      </c>
    </row>
    <row r="306" spans="1:35">
      <c r="A306" s="3"/>
      <c r="Q306" s="51"/>
      <c r="S306" s="37">
        <v>62</v>
      </c>
      <c r="T306" s="6" t="s">
        <v>521</v>
      </c>
      <c r="W306" s="39"/>
      <c r="X306" s="10" t="s">
        <v>521</v>
      </c>
      <c r="Y306" s="42"/>
      <c r="Z306" s="42"/>
      <c r="AA306" s="42"/>
      <c r="AB306" s="42"/>
      <c r="AC306" s="42"/>
      <c r="AD306" s="42"/>
      <c r="AH306" s="42"/>
      <c r="AI306" s="51" t="s">
        <v>353</v>
      </c>
    </row>
    <row r="307" spans="1:35">
      <c r="A307" s="3" t="s">
        <v>604</v>
      </c>
      <c r="B307" s="15">
        <v>67</v>
      </c>
      <c r="C307" s="15">
        <v>12.02</v>
      </c>
      <c r="D307" s="15" t="s">
        <v>605</v>
      </c>
      <c r="F307" s="15">
        <v>168</v>
      </c>
      <c r="G307" s="15">
        <v>53.61</v>
      </c>
      <c r="H307" s="15" t="s">
        <v>606</v>
      </c>
      <c r="J307" s="46" t="s">
        <v>383</v>
      </c>
      <c r="K307" s="30" t="s">
        <v>398</v>
      </c>
      <c r="M307" s="7">
        <v>44</v>
      </c>
      <c r="O307" s="7">
        <v>2</v>
      </c>
      <c r="Q307" s="37">
        <f t="shared" si="124"/>
        <v>43.973196388840215</v>
      </c>
      <c r="S307" s="37">
        <v>335</v>
      </c>
      <c r="T307" s="6">
        <v>2446</v>
      </c>
      <c r="U307" s="15">
        <v>407</v>
      </c>
      <c r="W307" s="39">
        <v>912.88888888888891</v>
      </c>
      <c r="X307" s="10">
        <f t="shared" si="125"/>
        <v>7.0907373196967232</v>
      </c>
      <c r="Y307" s="42"/>
      <c r="Z307" s="42">
        <v>3.2690000000000001</v>
      </c>
      <c r="AA307" s="42">
        <v>0.8</v>
      </c>
      <c r="AB307" s="40">
        <f t="shared" ref="AB307" si="143">(Z307-AA307)*2</f>
        <v>4.9380000000000006</v>
      </c>
      <c r="AC307" s="42"/>
      <c r="AD307" s="43">
        <f t="shared" ref="AD307" si="144">AB307/X308*1000</f>
        <v>778.54700752509166</v>
      </c>
      <c r="AG307" s="44" t="s">
        <v>399</v>
      </c>
      <c r="AH307" s="42" t="s">
        <v>400</v>
      </c>
    </row>
    <row r="308" spans="1:35">
      <c r="A308" s="3"/>
      <c r="Q308" s="37"/>
      <c r="S308" s="37">
        <v>150</v>
      </c>
      <c r="T308" s="6">
        <v>3690</v>
      </c>
      <c r="U308" s="15">
        <v>405</v>
      </c>
      <c r="W308" s="9">
        <v>1015.5555555555555</v>
      </c>
      <c r="X308" s="10">
        <f t="shared" si="125"/>
        <v>6.3425842656531621</v>
      </c>
      <c r="Y308" s="42"/>
      <c r="Z308" s="42"/>
      <c r="AA308" s="42"/>
      <c r="AB308" s="42"/>
      <c r="AC308" s="42"/>
      <c r="AD308" s="42"/>
      <c r="AG308" s="44" t="s">
        <v>401</v>
      </c>
      <c r="AH308" s="42" t="s">
        <v>402</v>
      </c>
    </row>
    <row r="309" spans="1:35">
      <c r="Q309" s="37"/>
      <c r="S309" s="37">
        <v>62</v>
      </c>
      <c r="T309" s="6">
        <v>3691</v>
      </c>
      <c r="U309" s="15">
        <v>140</v>
      </c>
      <c r="W309" s="9">
        <v>1037.7777777777778</v>
      </c>
      <c r="X309" s="10">
        <f t="shared" si="125"/>
        <v>2.14554969369228</v>
      </c>
      <c r="Y309" s="42"/>
      <c r="Z309" s="42"/>
      <c r="AA309" s="42"/>
      <c r="AB309" s="42"/>
      <c r="AC309" s="42"/>
      <c r="AD309" s="42"/>
      <c r="AH309" s="42"/>
      <c r="AI309" s="15" t="s">
        <v>352</v>
      </c>
    </row>
    <row r="310" spans="1:35">
      <c r="Q310" s="53"/>
      <c r="S310" s="37">
        <v>62</v>
      </c>
      <c r="T310" s="6" t="s">
        <v>594</v>
      </c>
      <c r="W310" s="39"/>
      <c r="X310" s="10" t="s">
        <v>594</v>
      </c>
      <c r="Y310" s="42"/>
      <c r="Z310" s="42"/>
      <c r="AA310" s="42"/>
      <c r="AB310" s="42"/>
      <c r="AC310" s="42"/>
      <c r="AD310" s="42"/>
      <c r="AH310" s="42"/>
      <c r="AI310" s="51" t="s">
        <v>353</v>
      </c>
    </row>
    <row r="311" spans="1:35">
      <c r="A311" s="3" t="s">
        <v>607</v>
      </c>
      <c r="B311" s="15">
        <v>66</v>
      </c>
      <c r="C311" s="15">
        <v>16.47</v>
      </c>
      <c r="D311" s="15" t="s">
        <v>511</v>
      </c>
      <c r="F311" s="15">
        <v>168</v>
      </c>
      <c r="G311" s="15">
        <v>52.83</v>
      </c>
      <c r="H311" s="15" t="s">
        <v>595</v>
      </c>
      <c r="J311" s="46" t="s">
        <v>413</v>
      </c>
      <c r="K311" s="30">
        <v>1462.0368055555555</v>
      </c>
      <c r="M311" s="7">
        <v>51</v>
      </c>
      <c r="O311" s="7">
        <v>7</v>
      </c>
      <c r="Q311" s="37">
        <f t="shared" si="128"/>
        <v>50.619853733707423</v>
      </c>
      <c r="S311" s="37">
        <v>335</v>
      </c>
      <c r="T311" s="6">
        <v>2446</v>
      </c>
      <c r="U311" s="15">
        <v>501</v>
      </c>
      <c r="W311" s="39">
        <v>912.88888888888891</v>
      </c>
      <c r="X311" s="10">
        <f t="shared" si="125"/>
        <v>8.7284014672433869</v>
      </c>
      <c r="Y311" s="42"/>
      <c r="Z311" s="42">
        <v>3.1869999999999998</v>
      </c>
      <c r="AA311" s="42">
        <v>0.8</v>
      </c>
      <c r="AB311" s="40">
        <f t="shared" ref="AB311" si="145">(Z311-AA311)*2</f>
        <v>4.7739999999999991</v>
      </c>
      <c r="AC311" s="42"/>
      <c r="AD311" s="43">
        <f t="shared" ref="AD311" si="146">AB311/X312*1000</f>
        <v>586.22974212525253</v>
      </c>
      <c r="AG311" s="44" t="s">
        <v>403</v>
      </c>
      <c r="AH311" s="42" t="s">
        <v>404</v>
      </c>
    </row>
    <row r="312" spans="1:35">
      <c r="A312" s="3"/>
      <c r="S312" s="37">
        <v>150</v>
      </c>
      <c r="T312" s="6">
        <v>3690</v>
      </c>
      <c r="U312" s="15">
        <v>520</v>
      </c>
      <c r="W312" s="9">
        <v>1015.5555555555555</v>
      </c>
      <c r="X312" s="10">
        <f t="shared" si="125"/>
        <v>8.1435649830608519</v>
      </c>
      <c r="Y312" s="42"/>
      <c r="Z312" s="42"/>
      <c r="AA312" s="42"/>
      <c r="AB312" s="42"/>
      <c r="AC312" s="42"/>
      <c r="AD312" s="42"/>
      <c r="AG312" s="44" t="s">
        <v>405</v>
      </c>
      <c r="AH312" s="42" t="s">
        <v>406</v>
      </c>
    </row>
    <row r="313" spans="1:35">
      <c r="A313" s="3"/>
      <c r="S313" s="37">
        <v>62</v>
      </c>
      <c r="T313" s="6">
        <v>3691</v>
      </c>
      <c r="U313" s="15">
        <v>288</v>
      </c>
      <c r="W313" s="9">
        <v>1037.7777777777778</v>
      </c>
      <c r="X313" s="10">
        <f t="shared" si="125"/>
        <v>4.4137022270241184</v>
      </c>
      <c r="Y313" s="42"/>
      <c r="Z313" s="42"/>
      <c r="AA313" s="42"/>
      <c r="AB313" s="42"/>
      <c r="AC313" s="42"/>
      <c r="AD313" s="42"/>
      <c r="AH313" s="42"/>
      <c r="AI313" s="15" t="s">
        <v>352</v>
      </c>
    </row>
    <row r="314" spans="1:35">
      <c r="A314" s="3"/>
      <c r="Q314" s="51"/>
      <c r="S314" s="37">
        <v>62</v>
      </c>
      <c r="T314" s="6" t="s">
        <v>142</v>
      </c>
      <c r="W314" s="39"/>
      <c r="X314" s="10" t="s">
        <v>142</v>
      </c>
      <c r="Y314" s="42"/>
      <c r="Z314" s="42"/>
      <c r="AA314" s="42"/>
      <c r="AB314" s="42"/>
      <c r="AC314" s="42"/>
      <c r="AD314" s="42"/>
      <c r="AH314" s="42"/>
      <c r="AI314" s="51" t="s">
        <v>353</v>
      </c>
    </row>
    <row r="315" spans="1:35">
      <c r="A315" s="3" t="s">
        <v>608</v>
      </c>
      <c r="B315" s="15">
        <v>65</v>
      </c>
      <c r="C315" s="15">
        <v>39.01</v>
      </c>
      <c r="D315" s="15" t="s">
        <v>145</v>
      </c>
      <c r="F315" s="15">
        <v>168</v>
      </c>
      <c r="G315" s="15">
        <v>42.65</v>
      </c>
      <c r="H315" s="15" t="s">
        <v>146</v>
      </c>
      <c r="J315" s="46" t="s">
        <v>407</v>
      </c>
      <c r="K315" s="30">
        <v>1462.3395833333334</v>
      </c>
      <c r="M315" s="7">
        <v>44</v>
      </c>
      <c r="O315" s="7">
        <v>6</v>
      </c>
      <c r="Q315" s="37">
        <f t="shared" si="124"/>
        <v>43.758963396204024</v>
      </c>
      <c r="S315" s="37">
        <v>335</v>
      </c>
      <c r="T315" s="6">
        <v>2446</v>
      </c>
      <c r="U315" s="15">
        <v>388</v>
      </c>
      <c r="W315" s="39">
        <v>912.88888888888891</v>
      </c>
      <c r="X315" s="10">
        <f t="shared" si="125"/>
        <v>6.7597200983840988</v>
      </c>
      <c r="Y315" s="42"/>
      <c r="Z315" s="42">
        <v>2.2909999999999999</v>
      </c>
      <c r="AA315" s="42">
        <v>0.8</v>
      </c>
      <c r="AB315" s="40">
        <f t="shared" ref="AB315" si="147">(Z315-AA315)*2</f>
        <v>2.9819999999999998</v>
      </c>
      <c r="AC315" s="42"/>
      <c r="AD315" s="43">
        <f t="shared" ref="AD315" si="148">AB315/X316*1000</f>
        <v>498.46314533626816</v>
      </c>
      <c r="AG315" s="44" t="s">
        <v>408</v>
      </c>
      <c r="AH315" s="42" t="s">
        <v>409</v>
      </c>
    </row>
    <row r="316" spans="1:35">
      <c r="A316" s="3"/>
      <c r="Q316" s="37"/>
      <c r="S316" s="37">
        <v>150</v>
      </c>
      <c r="T316" s="6">
        <v>3690</v>
      </c>
      <c r="U316" s="15">
        <v>382</v>
      </c>
      <c r="W316" s="9">
        <v>1015.5555555555555</v>
      </c>
      <c r="X316" s="10">
        <f t="shared" si="125"/>
        <v>5.982388122171626</v>
      </c>
      <c r="Y316" s="42"/>
      <c r="Z316" s="42"/>
      <c r="AA316" s="42"/>
      <c r="AB316" s="42"/>
      <c r="AC316" s="42"/>
      <c r="AD316" s="42"/>
      <c r="AG316" s="44" t="s">
        <v>410</v>
      </c>
      <c r="AH316" s="42" t="s">
        <v>411</v>
      </c>
    </row>
    <row r="317" spans="1:35">
      <c r="Q317" s="37"/>
      <c r="S317" s="37">
        <v>62</v>
      </c>
      <c r="T317" s="6">
        <v>3691</v>
      </c>
      <c r="U317" s="15">
        <v>209</v>
      </c>
      <c r="W317" s="9">
        <v>1037.7777777777778</v>
      </c>
      <c r="X317" s="10">
        <f t="shared" si="125"/>
        <v>3.202999185583475</v>
      </c>
      <c r="Y317" s="42"/>
      <c r="Z317" s="42"/>
      <c r="AA317" s="42"/>
      <c r="AB317" s="42"/>
      <c r="AC317" s="42"/>
      <c r="AD317" s="42"/>
      <c r="AH317" s="42"/>
      <c r="AI317" s="15" t="s">
        <v>352</v>
      </c>
    </row>
    <row r="318" spans="1:35">
      <c r="Q318" s="53"/>
      <c r="S318" s="37">
        <v>62</v>
      </c>
      <c r="T318" s="6" t="s">
        <v>142</v>
      </c>
      <c r="W318" s="39"/>
      <c r="X318" s="10" t="s">
        <v>142</v>
      </c>
      <c r="Y318" s="42"/>
      <c r="Z318" s="42"/>
      <c r="AA318" s="42"/>
      <c r="AB318" s="42"/>
      <c r="AC318" s="42"/>
      <c r="AD318" s="42"/>
      <c r="AH318" s="42"/>
      <c r="AI318" s="51" t="s">
        <v>353</v>
      </c>
    </row>
    <row r="319" spans="1:35">
      <c r="A319" s="3" t="s">
        <v>412</v>
      </c>
      <c r="B319" s="15">
        <v>65</v>
      </c>
      <c r="C319" s="15">
        <v>16.2</v>
      </c>
      <c r="D319" s="15" t="s">
        <v>145</v>
      </c>
      <c r="F319" s="15">
        <v>169</v>
      </c>
      <c r="G319" s="15">
        <v>2.7</v>
      </c>
      <c r="H319" s="15" t="s">
        <v>146</v>
      </c>
      <c r="J319" s="46" t="s">
        <v>407</v>
      </c>
      <c r="K319" s="30">
        <v>1462.4368055555556</v>
      </c>
      <c r="M319" s="7">
        <v>48</v>
      </c>
      <c r="O319" s="7">
        <v>6</v>
      </c>
      <c r="Q319" s="37">
        <f t="shared" si="128"/>
        <v>47.737050977677114</v>
      </c>
      <c r="S319" s="37">
        <v>335</v>
      </c>
      <c r="T319" s="6">
        <v>2446</v>
      </c>
      <c r="U319" s="15">
        <v>442</v>
      </c>
      <c r="W319" s="39">
        <v>912.88888888888891</v>
      </c>
      <c r="X319" s="10">
        <f t="shared" si="125"/>
        <v>7.7005058852726087</v>
      </c>
      <c r="Y319" s="42"/>
      <c r="Z319" s="42">
        <v>3.093</v>
      </c>
      <c r="AA319" s="42">
        <v>0.8</v>
      </c>
      <c r="AB319" s="40">
        <f t="shared" ref="AB319" si="149">(Z319-AA319)*2</f>
        <v>4.5860000000000003</v>
      </c>
      <c r="AC319" s="42"/>
      <c r="AD319" s="43">
        <f t="shared" ref="AD319" si="150">AB319/X320*1000</f>
        <v>639.37750087397171</v>
      </c>
      <c r="AG319" s="44" t="s">
        <v>414</v>
      </c>
      <c r="AH319" s="42" t="s">
        <v>415</v>
      </c>
    </row>
    <row r="320" spans="1:35">
      <c r="A320" s="3"/>
      <c r="S320" s="37">
        <v>150</v>
      </c>
      <c r="T320" s="6">
        <v>3690</v>
      </c>
      <c r="U320" s="15">
        <v>458</v>
      </c>
      <c r="W320" s="9">
        <v>1015.5555555555555</v>
      </c>
      <c r="X320" s="10">
        <f t="shared" si="125"/>
        <v>7.172601465849751</v>
      </c>
      <c r="Y320" s="42"/>
      <c r="Z320" s="42"/>
      <c r="AA320" s="42"/>
      <c r="AB320" s="42"/>
      <c r="AC320" s="42"/>
      <c r="AD320" s="42"/>
      <c r="AG320" s="44" t="s">
        <v>416</v>
      </c>
      <c r="AH320" s="42" t="s">
        <v>417</v>
      </c>
    </row>
    <row r="321" spans="1:35">
      <c r="A321" s="3"/>
      <c r="S321" s="37">
        <v>62</v>
      </c>
      <c r="T321" s="6">
        <v>3691</v>
      </c>
      <c r="U321" s="15">
        <v>203</v>
      </c>
      <c r="W321" s="9">
        <v>1037.7777777777778</v>
      </c>
      <c r="X321" s="10">
        <f t="shared" si="125"/>
        <v>3.1110470558538057</v>
      </c>
      <c r="Y321" s="42"/>
      <c r="Z321" s="42"/>
      <c r="AA321" s="42"/>
      <c r="AB321" s="42"/>
      <c r="AC321" s="42"/>
      <c r="AD321" s="42"/>
      <c r="AH321" s="42"/>
      <c r="AI321" s="15" t="s">
        <v>352</v>
      </c>
    </row>
    <row r="322" spans="1:35">
      <c r="A322" s="3"/>
      <c r="Q322" s="51"/>
      <c r="S322" s="37">
        <v>62</v>
      </c>
      <c r="T322" s="6" t="s">
        <v>142</v>
      </c>
      <c r="W322" s="39"/>
      <c r="X322" s="10" t="s">
        <v>142</v>
      </c>
      <c r="Y322" s="42"/>
      <c r="Z322" s="42"/>
      <c r="AA322" s="42"/>
      <c r="AB322" s="42"/>
      <c r="AC322" s="42"/>
      <c r="AD322" s="42"/>
      <c r="AH322" s="42"/>
      <c r="AI322" s="51" t="s">
        <v>353</v>
      </c>
    </row>
    <row r="323" spans="1:35">
      <c r="A323" s="3" t="s">
        <v>418</v>
      </c>
      <c r="B323" s="15">
        <v>65</v>
      </c>
      <c r="C323" s="15">
        <v>3.59</v>
      </c>
      <c r="D323" s="15" t="s">
        <v>145</v>
      </c>
      <c r="F323" s="15">
        <v>169</v>
      </c>
      <c r="G323" s="15">
        <v>35.93</v>
      </c>
      <c r="H323" s="15" t="s">
        <v>146</v>
      </c>
      <c r="J323" s="46" t="s">
        <v>407</v>
      </c>
      <c r="K323" s="30">
        <v>1462.6013888888888</v>
      </c>
      <c r="M323" s="7">
        <v>45</v>
      </c>
      <c r="O323" s="7">
        <v>8</v>
      </c>
      <c r="Q323" s="37">
        <f t="shared" si="124"/>
        <v>44.562063093370668</v>
      </c>
      <c r="S323" s="37">
        <v>335</v>
      </c>
      <c r="T323" s="6">
        <v>2446</v>
      </c>
      <c r="U323" s="15">
        <v>465</v>
      </c>
      <c r="W323" s="39">
        <v>912.88888888888891</v>
      </c>
      <c r="X323" s="10">
        <f t="shared" si="125"/>
        <v>8.101210942651047</v>
      </c>
      <c r="Y323" s="42"/>
      <c r="Z323" s="42">
        <v>3.488</v>
      </c>
      <c r="AA323" s="42">
        <v>0.8</v>
      </c>
      <c r="AB323" s="40">
        <f t="shared" ref="AB323" si="151">(Z323-AA323)*2</f>
        <v>5.3759999999999994</v>
      </c>
      <c r="AC323" s="42"/>
      <c r="AD323" s="43">
        <f t="shared" ref="AD323" si="152">AB323/X324*1000</f>
        <v>754.46073221984739</v>
      </c>
      <c r="AG323" s="44" t="s">
        <v>419</v>
      </c>
      <c r="AH323" s="42" t="s">
        <v>420</v>
      </c>
    </row>
    <row r="324" spans="1:35">
      <c r="A324" s="3"/>
      <c r="Q324" s="37"/>
      <c r="S324" s="37">
        <v>150</v>
      </c>
      <c r="T324" s="6">
        <v>3690</v>
      </c>
      <c r="U324" s="15">
        <v>455</v>
      </c>
      <c r="W324" s="9">
        <v>1015.5555555555555</v>
      </c>
      <c r="X324" s="10">
        <f t="shared" si="125"/>
        <v>7.1256193601782449</v>
      </c>
      <c r="AG324" s="44" t="s">
        <v>421</v>
      </c>
      <c r="AH324" s="42" t="s">
        <v>422</v>
      </c>
    </row>
    <row r="325" spans="1:35">
      <c r="Q325" s="37"/>
      <c r="S325" s="37">
        <v>62</v>
      </c>
      <c r="T325" s="6">
        <v>3691</v>
      </c>
      <c r="U325" s="15">
        <v>229</v>
      </c>
      <c r="W325" s="9">
        <v>1037.7777777777778</v>
      </c>
      <c r="X325" s="10">
        <f t="shared" si="125"/>
        <v>3.5095062846823724</v>
      </c>
      <c r="AI325" s="15" t="s">
        <v>352</v>
      </c>
    </row>
    <row r="326" spans="1:35">
      <c r="A326" s="34"/>
      <c r="B326" s="34"/>
      <c r="C326" s="34"/>
      <c r="D326" s="34"/>
      <c r="E326" s="34"/>
      <c r="F326" s="34"/>
      <c r="G326" s="34"/>
      <c r="H326" s="34"/>
      <c r="I326" s="34"/>
      <c r="J326" s="55"/>
      <c r="K326" s="17"/>
      <c r="L326" s="34"/>
      <c r="M326" s="20"/>
      <c r="N326" s="20"/>
      <c r="O326" s="20"/>
      <c r="P326" s="34"/>
      <c r="Q326" s="56"/>
      <c r="R326" s="34"/>
      <c r="S326" s="56">
        <v>62</v>
      </c>
      <c r="T326" s="20" t="s">
        <v>596</v>
      </c>
      <c r="U326" s="34"/>
      <c r="V326" s="34"/>
      <c r="W326" s="39"/>
      <c r="X326" s="22" t="s">
        <v>596</v>
      </c>
      <c r="Y326" s="34"/>
      <c r="Z326" s="34"/>
      <c r="AA326" s="34"/>
      <c r="AB326" s="34"/>
      <c r="AC326" s="34"/>
      <c r="AD326" s="34"/>
      <c r="AE326" s="34"/>
      <c r="AF326" s="34"/>
      <c r="AG326" s="34"/>
      <c r="AH326" s="34"/>
      <c r="AI326" s="34" t="s">
        <v>353</v>
      </c>
    </row>
    <row r="327" spans="1:35">
      <c r="A327" s="51"/>
      <c r="Q327" s="37"/>
      <c r="S327" s="37"/>
      <c r="T327" s="6"/>
      <c r="W327" s="9"/>
      <c r="X327" s="10"/>
      <c r="AG327" s="44"/>
      <c r="AH327" s="44"/>
    </row>
    <row r="328" spans="1:35">
      <c r="A328" s="3"/>
      <c r="S328" s="37"/>
      <c r="T328" s="6"/>
      <c r="W328" s="9"/>
      <c r="X328" s="10"/>
      <c r="AG328" s="44"/>
      <c r="AH328" s="44"/>
    </row>
    <row r="329" spans="1:35">
      <c r="A329" s="3"/>
      <c r="S329" s="37"/>
      <c r="T329" s="6"/>
      <c r="W329" s="9"/>
      <c r="X329" s="10"/>
    </row>
    <row r="330" spans="1:35">
      <c r="A330" s="3"/>
      <c r="Q330" s="51"/>
      <c r="S330" s="37"/>
      <c r="T330" s="6"/>
      <c r="W330" s="9"/>
      <c r="X330" s="10"/>
      <c r="AI330" s="51"/>
    </row>
    <row r="331" spans="1:35">
      <c r="A331" s="3"/>
      <c r="Q331" s="37"/>
      <c r="S331" s="37"/>
      <c r="T331" s="6"/>
      <c r="W331" s="9"/>
      <c r="X331" s="10"/>
      <c r="AG331" s="44"/>
      <c r="AH331" s="44"/>
    </row>
    <row r="332" spans="1:35">
      <c r="A332" s="3"/>
      <c r="Q332" s="37"/>
      <c r="S332" s="37"/>
      <c r="T332" s="6"/>
      <c r="W332" s="9"/>
      <c r="X332" s="10"/>
      <c r="AG332" s="44"/>
      <c r="AH332" s="44"/>
    </row>
    <row r="333" spans="1:35">
      <c r="Q333" s="37"/>
      <c r="S333" s="37"/>
      <c r="T333" s="6"/>
      <c r="W333" s="9"/>
      <c r="X333" s="10"/>
    </row>
    <row r="334" spans="1:35">
      <c r="Q334" s="53"/>
      <c r="S334" s="37"/>
      <c r="T334" s="6"/>
      <c r="W334" s="9"/>
      <c r="X334" s="10"/>
      <c r="AI334" s="51"/>
    </row>
    <row r="335" spans="1:35">
      <c r="A335" s="51"/>
      <c r="Q335" s="37"/>
      <c r="S335" s="37"/>
      <c r="T335" s="6"/>
      <c r="W335" s="9"/>
      <c r="X335" s="10"/>
      <c r="AG335" s="44"/>
      <c r="AH335" s="44"/>
    </row>
    <row r="336" spans="1:35">
      <c r="A336" s="3"/>
      <c r="S336" s="37"/>
      <c r="T336" s="6"/>
      <c r="W336" s="9"/>
      <c r="X336" s="10"/>
      <c r="AG336" s="44"/>
      <c r="AH336" s="44"/>
    </row>
    <row r="337" spans="1:35">
      <c r="A337" s="3"/>
      <c r="S337" s="37"/>
      <c r="T337" s="6"/>
      <c r="W337" s="9"/>
      <c r="X337" s="10"/>
    </row>
    <row r="338" spans="1:35">
      <c r="A338" s="3"/>
      <c r="Q338" s="51"/>
      <c r="S338" s="37"/>
      <c r="T338" s="6"/>
      <c r="W338" s="9"/>
      <c r="X338" s="10"/>
      <c r="AI338" s="51"/>
    </row>
    <row r="339" spans="1:35">
      <c r="A339" s="3"/>
      <c r="S339" s="37"/>
      <c r="T339" s="6"/>
    </row>
    <row r="340" spans="1:35">
      <c r="T340" s="6"/>
    </row>
    <row r="341" spans="1:35">
      <c r="T341" s="6"/>
    </row>
    <row r="342" spans="1:35">
      <c r="T342" s="6"/>
    </row>
    <row r="343" spans="1:35">
      <c r="T343" s="6"/>
    </row>
    <row r="344" spans="1:35">
      <c r="T344" s="6"/>
    </row>
    <row r="345" spans="1:35">
      <c r="T345" s="6"/>
    </row>
    <row r="346" spans="1:35">
      <c r="T346" s="6"/>
    </row>
  </sheetData>
  <phoneticPr fontId="2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4"/>
  <sheetViews>
    <sheetView tabSelected="1" workbookViewId="0">
      <selection activeCell="A2" sqref="A2"/>
    </sheetView>
  </sheetViews>
  <sheetFormatPr baseColWidth="12" defaultRowHeight="18" x14ac:dyDescent="0"/>
  <cols>
    <col min="1" max="1" width="10.83203125" customWidth="1"/>
    <col min="2" max="3" width="7.5" customWidth="1"/>
    <col min="4" max="4" width="2.5" customWidth="1"/>
    <col min="5" max="5" width="0" hidden="1" customWidth="1"/>
    <col min="6" max="7" width="7.5" customWidth="1"/>
    <col min="8" max="8" width="2.5" customWidth="1"/>
    <col min="9" max="9" width="2.1640625" customWidth="1"/>
    <col min="10" max="10" width="8.1640625" customWidth="1"/>
    <col min="11" max="11" width="6.6640625" customWidth="1"/>
    <col min="12" max="12" width="2.33203125" customWidth="1"/>
    <col min="13" max="13" width="4.33203125" customWidth="1"/>
    <col min="14" max="14" width="1.83203125" customWidth="1"/>
    <col min="15" max="15" width="3.6640625" customWidth="1"/>
    <col min="16" max="16" width="2" customWidth="1"/>
    <col min="17" max="17" width="5.5" customWidth="1"/>
    <col min="18" max="18" width="2.83203125" customWidth="1"/>
    <col min="19" max="19" width="7.83203125" customWidth="1"/>
    <col min="20" max="20" width="5.1640625" customWidth="1"/>
    <col min="21" max="21" width="7.5" customWidth="1"/>
    <col min="22" max="22" width="1.1640625" customWidth="1"/>
    <col min="23" max="23" width="9.33203125" customWidth="1"/>
    <col min="24" max="24" width="10" customWidth="1"/>
    <col min="25" max="25" width="1.83203125" customWidth="1"/>
    <col min="26" max="27" width="0" hidden="1" customWidth="1"/>
    <col min="28" max="28" width="11" bestFit="1" customWidth="1"/>
    <col min="29" max="29" width="2.1640625" customWidth="1"/>
    <col min="30" max="30" width="6.83203125" bestFit="1" customWidth="1"/>
    <col min="31" max="31" width="6.83203125" customWidth="1"/>
    <col min="32" max="32" width="1.1640625" customWidth="1"/>
    <col min="33" max="33" width="6.6640625" customWidth="1"/>
    <col min="34" max="34" width="7.83203125" bestFit="1" customWidth="1"/>
  </cols>
  <sheetData>
    <row r="1" spans="1:35">
      <c r="A1" s="2" t="s">
        <v>953</v>
      </c>
      <c r="B1" s="3"/>
      <c r="C1" s="3"/>
      <c r="D1" s="3"/>
      <c r="E1" s="3"/>
      <c r="F1" s="3"/>
      <c r="G1" s="3"/>
      <c r="H1" s="3"/>
      <c r="I1" s="3"/>
      <c r="J1" s="4"/>
      <c r="K1" s="5"/>
      <c r="L1" s="3"/>
      <c r="M1" s="6"/>
      <c r="N1" s="6"/>
      <c r="O1" s="6"/>
      <c r="P1" s="6"/>
      <c r="Q1" s="6"/>
      <c r="R1" s="6"/>
      <c r="S1" s="6"/>
      <c r="T1" s="7"/>
      <c r="U1" s="8"/>
      <c r="V1" s="9"/>
      <c r="W1" s="9"/>
      <c r="X1" s="10"/>
      <c r="Y1" s="9"/>
      <c r="Z1" s="11"/>
      <c r="AA1" s="9"/>
      <c r="AB1" s="12"/>
      <c r="AC1" s="9"/>
      <c r="AD1" s="9"/>
      <c r="AE1" s="13"/>
      <c r="AF1" s="9"/>
      <c r="AG1" s="14"/>
      <c r="AH1" s="15"/>
      <c r="AI1" s="15"/>
    </row>
    <row r="2" spans="1:35">
      <c r="A2" s="16"/>
      <c r="B2" s="17"/>
      <c r="C2" s="17"/>
      <c r="D2" s="17"/>
      <c r="E2" s="17"/>
      <c r="F2" s="17"/>
      <c r="G2" s="17"/>
      <c r="H2" s="17"/>
      <c r="I2" s="17"/>
      <c r="J2" s="18"/>
      <c r="K2" s="19"/>
      <c r="L2" s="17"/>
      <c r="M2" s="20"/>
      <c r="N2" s="20"/>
      <c r="O2" s="20"/>
      <c r="P2" s="20"/>
      <c r="Q2" s="20"/>
      <c r="R2" s="20"/>
      <c r="S2" s="20"/>
      <c r="T2" s="20"/>
      <c r="U2" s="21"/>
      <c r="V2" s="17"/>
      <c r="W2" s="17"/>
      <c r="X2" s="22"/>
      <c r="Y2" s="17"/>
      <c r="Z2" s="23"/>
      <c r="AA2" s="17"/>
      <c r="AB2" s="24"/>
      <c r="AC2" s="17"/>
      <c r="AD2" s="17"/>
      <c r="AE2" s="25"/>
      <c r="AF2" s="17"/>
      <c r="AG2" s="26"/>
      <c r="AH2" s="15"/>
      <c r="AI2" s="15"/>
    </row>
    <row r="3" spans="1:35">
      <c r="A3" s="28"/>
      <c r="B3" s="9"/>
      <c r="C3" s="9"/>
      <c r="D3" s="9"/>
      <c r="E3" s="9"/>
      <c r="F3" s="9"/>
      <c r="G3" s="9"/>
      <c r="H3" s="9"/>
      <c r="I3" s="9"/>
      <c r="J3" s="29"/>
      <c r="K3" s="30"/>
      <c r="L3" s="9"/>
      <c r="M3" s="7" t="s">
        <v>0</v>
      </c>
      <c r="N3" s="7"/>
      <c r="O3" s="7" t="s">
        <v>1</v>
      </c>
      <c r="P3" s="7"/>
      <c r="Q3" s="7" t="s">
        <v>2</v>
      </c>
      <c r="R3" s="7"/>
      <c r="S3" s="7" t="s">
        <v>424</v>
      </c>
      <c r="T3" s="7"/>
      <c r="U3" s="8"/>
      <c r="V3" s="9"/>
      <c r="W3" s="9"/>
      <c r="X3" s="10" t="s">
        <v>3</v>
      </c>
      <c r="Y3" s="9"/>
      <c r="Z3" s="11"/>
      <c r="AA3" s="9"/>
      <c r="AB3" s="12"/>
      <c r="AC3" s="9"/>
      <c r="AD3" s="9"/>
      <c r="AE3" s="13"/>
      <c r="AF3" s="9"/>
      <c r="AG3" s="14"/>
      <c r="AH3" s="59"/>
      <c r="AI3" s="32"/>
    </row>
    <row r="4" spans="1:35">
      <c r="A4" s="9" t="s">
        <v>4</v>
      </c>
      <c r="B4" s="17" t="s">
        <v>5</v>
      </c>
      <c r="C4" s="17"/>
      <c r="D4" s="17"/>
      <c r="E4" s="17"/>
      <c r="F4" s="17"/>
      <c r="G4" s="17"/>
      <c r="H4" s="17"/>
      <c r="I4" s="9"/>
      <c r="J4" s="18" t="s">
        <v>6</v>
      </c>
      <c r="K4" s="19"/>
      <c r="L4" s="9"/>
      <c r="M4" s="7" t="s">
        <v>7</v>
      </c>
      <c r="N4" s="7"/>
      <c r="O4" s="7" t="s">
        <v>7</v>
      </c>
      <c r="P4" s="7"/>
      <c r="Q4" s="7" t="s">
        <v>8</v>
      </c>
      <c r="R4" s="7"/>
      <c r="S4" s="7" t="s">
        <v>425</v>
      </c>
      <c r="T4" s="17" t="s">
        <v>9</v>
      </c>
      <c r="U4" s="21"/>
      <c r="V4" s="3"/>
      <c r="W4" s="3"/>
      <c r="X4" s="10" t="s">
        <v>10</v>
      </c>
      <c r="Y4" s="9"/>
      <c r="Z4" s="11" t="s">
        <v>11</v>
      </c>
      <c r="AA4" s="33" t="s">
        <v>12</v>
      </c>
      <c r="AB4" s="24" t="s">
        <v>11</v>
      </c>
      <c r="AC4" s="17"/>
      <c r="AD4" s="17"/>
      <c r="AE4" s="25"/>
      <c r="AF4" s="9"/>
      <c r="AG4" s="14" t="s">
        <v>426</v>
      </c>
      <c r="AH4" s="6" t="s">
        <v>814</v>
      </c>
      <c r="AI4" s="6" t="s">
        <v>427</v>
      </c>
    </row>
    <row r="5" spans="1:35">
      <c r="A5" s="9" t="s">
        <v>14</v>
      </c>
      <c r="B5" s="9" t="s">
        <v>428</v>
      </c>
      <c r="C5" s="9" t="s">
        <v>429</v>
      </c>
      <c r="D5" s="9"/>
      <c r="E5" s="9"/>
      <c r="F5" s="9" t="s">
        <v>430</v>
      </c>
      <c r="G5" s="9" t="s">
        <v>431</v>
      </c>
      <c r="H5" s="9"/>
      <c r="I5" s="9"/>
      <c r="J5" s="29" t="s">
        <v>15</v>
      </c>
      <c r="K5" s="30" t="s">
        <v>16</v>
      </c>
      <c r="L5" s="9"/>
      <c r="M5" s="7" t="s">
        <v>17</v>
      </c>
      <c r="N5" s="7"/>
      <c r="O5" s="7" t="s">
        <v>17</v>
      </c>
      <c r="P5" s="7"/>
      <c r="Q5" s="7" t="s">
        <v>432</v>
      </c>
      <c r="R5" s="7"/>
      <c r="S5" s="7" t="s">
        <v>433</v>
      </c>
      <c r="T5" s="7" t="s">
        <v>18</v>
      </c>
      <c r="U5" s="8" t="s">
        <v>19</v>
      </c>
      <c r="V5" s="9"/>
      <c r="W5" s="9" t="s">
        <v>20</v>
      </c>
      <c r="X5" s="10" t="s">
        <v>21</v>
      </c>
      <c r="Y5" s="9"/>
      <c r="Z5" s="11" t="s">
        <v>22</v>
      </c>
      <c r="AA5" s="33" t="s">
        <v>23</v>
      </c>
      <c r="AB5" s="12" t="s">
        <v>24</v>
      </c>
      <c r="AC5" s="9"/>
      <c r="AD5" s="9" t="s">
        <v>25</v>
      </c>
      <c r="AE5" s="13" t="s">
        <v>427</v>
      </c>
      <c r="AF5" s="9"/>
      <c r="AG5" s="60" t="s">
        <v>14</v>
      </c>
      <c r="AH5" s="6" t="s">
        <v>815</v>
      </c>
      <c r="AI5" s="15"/>
    </row>
    <row r="6" spans="1:35">
      <c r="A6" s="16"/>
      <c r="B6" s="17"/>
      <c r="C6" s="17"/>
      <c r="D6" s="17"/>
      <c r="E6" s="17"/>
      <c r="F6" s="17"/>
      <c r="G6" s="17"/>
      <c r="H6" s="17"/>
      <c r="I6" s="17"/>
      <c r="J6" s="18"/>
      <c r="K6" s="19"/>
      <c r="L6" s="17"/>
      <c r="M6" s="20" t="s">
        <v>26</v>
      </c>
      <c r="N6" s="20"/>
      <c r="O6" s="20" t="s">
        <v>434</v>
      </c>
      <c r="P6" s="20"/>
      <c r="Q6" s="20" t="s">
        <v>435</v>
      </c>
      <c r="R6" s="20"/>
      <c r="S6" s="20" t="s">
        <v>857</v>
      </c>
      <c r="T6" s="20"/>
      <c r="U6" s="21"/>
      <c r="V6" s="17"/>
      <c r="W6" s="17"/>
      <c r="X6" s="22" t="s">
        <v>609</v>
      </c>
      <c r="Y6" s="17"/>
      <c r="Z6" s="23"/>
      <c r="AA6" s="17"/>
      <c r="AB6" s="24" t="s">
        <v>27</v>
      </c>
      <c r="AC6" s="17"/>
      <c r="AD6" s="17" t="s">
        <v>610</v>
      </c>
      <c r="AE6" s="25"/>
      <c r="AF6" s="17"/>
      <c r="AG6" s="26"/>
      <c r="AH6" s="20"/>
      <c r="AI6" s="34"/>
    </row>
    <row r="7" spans="1:35">
      <c r="A7" s="3" t="s">
        <v>816</v>
      </c>
      <c r="B7" s="35">
        <v>63</v>
      </c>
      <c r="C7" s="35">
        <v>52.73</v>
      </c>
      <c r="D7" s="9" t="s">
        <v>437</v>
      </c>
      <c r="E7" s="9"/>
      <c r="F7" s="35">
        <v>172</v>
      </c>
      <c r="G7" s="35">
        <v>16.36</v>
      </c>
      <c r="H7" s="9" t="s">
        <v>438</v>
      </c>
      <c r="I7" s="9"/>
      <c r="J7" s="36" t="s">
        <v>37</v>
      </c>
      <c r="K7" s="61">
        <v>1462.9083333333333</v>
      </c>
      <c r="L7" s="3"/>
      <c r="M7" s="6">
        <v>70</v>
      </c>
      <c r="N7" s="6"/>
      <c r="O7" s="6">
        <v>50</v>
      </c>
      <c r="P7" s="7"/>
      <c r="Q7" s="37">
        <f>M7*COS(O7*PI()/180)</f>
        <v>44.995132678057757</v>
      </c>
      <c r="R7" s="37"/>
      <c r="S7" s="37">
        <v>335</v>
      </c>
      <c r="T7" s="6">
        <v>1852</v>
      </c>
      <c r="U7" s="38">
        <v>2683</v>
      </c>
      <c r="V7" s="3"/>
      <c r="W7" s="39">
        <v>393.33333333333331</v>
      </c>
      <c r="X7" s="62">
        <f>PI()*0.35^2*U:U*100/W:W</f>
        <v>262.51001783230248</v>
      </c>
      <c r="Y7" s="12"/>
      <c r="Z7" s="11"/>
      <c r="AA7" s="9"/>
      <c r="AB7" s="12"/>
      <c r="AC7" s="9"/>
      <c r="AD7" s="47"/>
      <c r="AE7" s="13" t="s">
        <v>626</v>
      </c>
      <c r="AF7" s="9"/>
      <c r="AG7" s="44" t="s">
        <v>612</v>
      </c>
      <c r="AH7" s="63" t="s">
        <v>817</v>
      </c>
      <c r="AI7" s="64" t="s">
        <v>863</v>
      </c>
    </row>
    <row r="8" spans="1:35">
      <c r="A8" s="15"/>
      <c r="B8" s="15"/>
      <c r="C8" s="15"/>
      <c r="D8" s="15"/>
      <c r="E8" s="15"/>
      <c r="F8" s="15"/>
      <c r="G8" s="15"/>
      <c r="H8" s="15"/>
      <c r="I8" s="15"/>
      <c r="J8" s="15"/>
      <c r="K8" s="35"/>
      <c r="L8" s="15"/>
      <c r="M8" s="15"/>
      <c r="N8" s="15"/>
      <c r="O8" s="15"/>
      <c r="P8" s="15"/>
      <c r="Q8" s="37"/>
      <c r="R8" s="15"/>
      <c r="S8" s="7">
        <v>335</v>
      </c>
      <c r="T8" s="15"/>
      <c r="U8" s="15"/>
      <c r="V8" s="15"/>
      <c r="W8" s="15"/>
      <c r="X8" s="62"/>
      <c r="Y8" s="15"/>
      <c r="Z8" s="15"/>
      <c r="AA8" s="15"/>
      <c r="AB8" s="15"/>
      <c r="AC8" s="15"/>
      <c r="AD8" s="63"/>
      <c r="AE8" s="63" t="s">
        <v>626</v>
      </c>
      <c r="AF8" s="15"/>
      <c r="AG8" s="15" t="s">
        <v>818</v>
      </c>
      <c r="AH8" s="63" t="s">
        <v>613</v>
      </c>
      <c r="AI8" s="64" t="s">
        <v>908</v>
      </c>
    </row>
    <row r="9" spans="1:35">
      <c r="A9" s="15" t="s">
        <v>819</v>
      </c>
      <c r="B9" s="15">
        <v>65</v>
      </c>
      <c r="C9" s="15">
        <v>17.2</v>
      </c>
      <c r="D9" s="15" t="s">
        <v>637</v>
      </c>
      <c r="E9" s="15"/>
      <c r="F9" s="15">
        <v>169</v>
      </c>
      <c r="G9" s="15">
        <v>2.73</v>
      </c>
      <c r="H9" s="15" t="s">
        <v>651</v>
      </c>
      <c r="I9" s="15"/>
      <c r="J9" s="46" t="s">
        <v>42</v>
      </c>
      <c r="K9" s="65">
        <v>1462.5215277777777</v>
      </c>
      <c r="L9" s="15"/>
      <c r="M9" s="15">
        <v>73</v>
      </c>
      <c r="N9" s="15"/>
      <c r="O9" s="15">
        <v>52</v>
      </c>
      <c r="P9" s="15"/>
      <c r="Q9" s="37">
        <f t="shared" ref="Q9:Q71" si="0">M9*COS(O9*PI()/180)</f>
        <v>44.943287698773055</v>
      </c>
      <c r="R9" s="15"/>
      <c r="S9" s="7">
        <v>335</v>
      </c>
      <c r="T9" s="15">
        <v>1852</v>
      </c>
      <c r="U9" s="15">
        <v>2229</v>
      </c>
      <c r="V9" s="15"/>
      <c r="W9" s="39">
        <v>393.33333333333331</v>
      </c>
      <c r="X9" s="62">
        <f>PI()*0.35^2*U:U*100/W:W</f>
        <v>218.08976136720173</v>
      </c>
      <c r="Y9" s="15"/>
      <c r="Z9" s="15"/>
      <c r="AA9" s="15"/>
      <c r="AB9" s="15"/>
      <c r="AC9" s="15"/>
      <c r="AD9" s="63"/>
      <c r="AE9" s="63" t="s">
        <v>626</v>
      </c>
      <c r="AF9" s="15"/>
      <c r="AG9" s="44" t="s">
        <v>615</v>
      </c>
      <c r="AH9" s="63" t="s">
        <v>616</v>
      </c>
      <c r="AI9" s="64" t="s">
        <v>864</v>
      </c>
    </row>
    <row r="10" spans="1:3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35"/>
      <c r="L10" s="15"/>
      <c r="M10" s="15"/>
      <c r="N10" s="15"/>
      <c r="O10" s="15"/>
      <c r="P10" s="15"/>
      <c r="Q10" s="37"/>
      <c r="R10" s="15"/>
      <c r="S10" s="7">
        <v>335</v>
      </c>
      <c r="T10" s="15"/>
      <c r="U10" s="15"/>
      <c r="V10" s="15"/>
      <c r="W10" s="15"/>
      <c r="X10" s="62"/>
      <c r="Y10" s="15"/>
      <c r="Z10" s="15"/>
      <c r="AA10" s="15"/>
      <c r="AB10" s="15"/>
      <c r="AC10" s="15"/>
      <c r="AD10" s="63"/>
      <c r="AE10" s="63" t="s">
        <v>820</v>
      </c>
      <c r="AF10" s="15"/>
      <c r="AG10" s="15" t="s">
        <v>617</v>
      </c>
      <c r="AH10" s="63" t="s">
        <v>618</v>
      </c>
      <c r="AI10" s="64" t="s">
        <v>909</v>
      </c>
    </row>
    <row r="11" spans="1:35">
      <c r="A11" s="15" t="s">
        <v>821</v>
      </c>
      <c r="B11" s="15">
        <v>68</v>
      </c>
      <c r="C11" s="15">
        <v>1.2</v>
      </c>
      <c r="D11" s="15" t="s">
        <v>437</v>
      </c>
      <c r="E11" s="15"/>
      <c r="F11" s="15">
        <v>168</v>
      </c>
      <c r="G11" s="15">
        <v>50.48</v>
      </c>
      <c r="H11" s="15" t="s">
        <v>438</v>
      </c>
      <c r="I11" s="15"/>
      <c r="J11" s="46" t="s">
        <v>78</v>
      </c>
      <c r="K11" s="65">
        <v>1462.4479166666667</v>
      </c>
      <c r="L11" s="15"/>
      <c r="M11" s="15">
        <v>85</v>
      </c>
      <c r="N11" s="15"/>
      <c r="O11" s="15">
        <v>40</v>
      </c>
      <c r="P11" s="15"/>
      <c r="Q11" s="37">
        <f t="shared" si="0"/>
        <v>65.113777665113133</v>
      </c>
      <c r="R11" s="15"/>
      <c r="S11" s="7">
        <v>335</v>
      </c>
      <c r="T11" s="15">
        <v>1852</v>
      </c>
      <c r="U11" s="15">
        <v>2438</v>
      </c>
      <c r="V11" s="15"/>
      <c r="W11" s="39">
        <v>393.33333333333331</v>
      </c>
      <c r="X11" s="62">
        <f>PI()*0.35^2*U:U*100/W:W</f>
        <v>238.53873405708296</v>
      </c>
      <c r="Y11" s="15"/>
      <c r="Z11" s="15"/>
      <c r="AA11" s="15"/>
      <c r="AB11" s="15"/>
      <c r="AC11" s="15"/>
      <c r="AD11" s="63"/>
      <c r="AE11" s="63" t="s">
        <v>614</v>
      </c>
      <c r="AF11" s="15"/>
      <c r="AG11" s="44" t="s">
        <v>619</v>
      </c>
      <c r="AH11" s="63" t="s">
        <v>620</v>
      </c>
      <c r="AI11" s="64" t="s">
        <v>865</v>
      </c>
    </row>
    <row r="12" spans="1:3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35"/>
      <c r="L12" s="15"/>
      <c r="M12" s="15"/>
      <c r="N12" s="15"/>
      <c r="O12" s="15"/>
      <c r="P12" s="15"/>
      <c r="Q12" s="37"/>
      <c r="R12" s="15"/>
      <c r="S12" s="7">
        <v>335</v>
      </c>
      <c r="T12" s="15"/>
      <c r="U12" s="15"/>
      <c r="V12" s="15"/>
      <c r="W12" s="15"/>
      <c r="X12" s="62"/>
      <c r="Y12" s="15"/>
      <c r="Z12" s="63">
        <f>6.894+7.632</f>
        <v>14.526</v>
      </c>
      <c r="AA12" s="63">
        <f>0.8*2</f>
        <v>1.6</v>
      </c>
      <c r="AB12" s="12">
        <f>(Z12-AA12)*2</f>
        <v>25.852</v>
      </c>
      <c r="AC12" s="9"/>
      <c r="AD12" s="47">
        <f>AB12/X11*1000</f>
        <v>108.37652887775261</v>
      </c>
      <c r="AE12" s="63" t="s">
        <v>621</v>
      </c>
      <c r="AF12" s="15"/>
      <c r="AG12" s="15" t="s">
        <v>622</v>
      </c>
      <c r="AH12" s="63" t="s">
        <v>623</v>
      </c>
      <c r="AI12" s="64" t="s">
        <v>910</v>
      </c>
    </row>
    <row r="13" spans="1:35">
      <c r="A13" s="3" t="s">
        <v>822</v>
      </c>
      <c r="B13" s="15">
        <v>69</v>
      </c>
      <c r="C13" s="15">
        <v>30</v>
      </c>
      <c r="D13" s="15" t="s">
        <v>637</v>
      </c>
      <c r="E13" s="15"/>
      <c r="F13" s="15">
        <v>168</v>
      </c>
      <c r="G13" s="15">
        <v>45</v>
      </c>
      <c r="H13" s="15" t="s">
        <v>689</v>
      </c>
      <c r="I13" s="15"/>
      <c r="J13" s="46" t="s">
        <v>78</v>
      </c>
      <c r="K13" s="65">
        <v>1462.9256944444444</v>
      </c>
      <c r="L13" s="15"/>
      <c r="M13" s="15">
        <v>69</v>
      </c>
      <c r="N13" s="15"/>
      <c r="O13" s="15">
        <v>42</v>
      </c>
      <c r="P13" s="15"/>
      <c r="Q13" s="37">
        <f t="shared" si="0"/>
        <v>51.276992957940202</v>
      </c>
      <c r="R13" s="15"/>
      <c r="S13" s="7">
        <v>335</v>
      </c>
      <c r="T13" s="15">
        <v>1852</v>
      </c>
      <c r="U13" s="15">
        <v>2152</v>
      </c>
      <c r="V13" s="15"/>
      <c r="W13" s="39">
        <v>393.33333333333331</v>
      </c>
      <c r="X13" s="62">
        <f>PI()*0.35^2*U:U*100/W:W</f>
        <v>210.55592932356132</v>
      </c>
      <c r="Y13" s="15"/>
      <c r="Z13" s="63"/>
      <c r="AA13" s="63"/>
      <c r="AB13" s="63"/>
      <c r="AC13" s="63"/>
      <c r="AD13" s="63"/>
      <c r="AE13" s="63" t="s">
        <v>614</v>
      </c>
      <c r="AF13" s="15"/>
      <c r="AG13" s="44" t="s">
        <v>624</v>
      </c>
      <c r="AH13" s="63" t="s">
        <v>625</v>
      </c>
      <c r="AI13" s="64" t="s">
        <v>866</v>
      </c>
    </row>
    <row r="14" spans="1:3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35"/>
      <c r="L14" s="15"/>
      <c r="M14" s="15"/>
      <c r="N14" s="15"/>
      <c r="O14" s="15"/>
      <c r="P14" s="15"/>
      <c r="Q14" s="37"/>
      <c r="R14" s="15"/>
      <c r="S14" s="7">
        <v>335</v>
      </c>
      <c r="T14" s="15"/>
      <c r="U14" s="15"/>
      <c r="V14" s="15"/>
      <c r="W14" s="15"/>
      <c r="X14" s="62"/>
      <c r="Y14" s="15"/>
      <c r="Z14" s="63"/>
      <c r="AA14" s="63"/>
      <c r="AB14" s="63"/>
      <c r="AC14" s="63"/>
      <c r="AD14" s="63"/>
      <c r="AE14" s="63" t="s">
        <v>614</v>
      </c>
      <c r="AF14" s="15"/>
      <c r="AG14" s="15" t="s">
        <v>627</v>
      </c>
      <c r="AH14" s="63" t="s">
        <v>628</v>
      </c>
      <c r="AI14" s="64" t="s">
        <v>911</v>
      </c>
    </row>
    <row r="15" spans="1:35">
      <c r="A15" s="3" t="s">
        <v>823</v>
      </c>
      <c r="B15" s="15">
        <v>71</v>
      </c>
      <c r="C15" s="15">
        <v>0.4</v>
      </c>
      <c r="D15" s="15" t="s">
        <v>437</v>
      </c>
      <c r="E15" s="15"/>
      <c r="F15" s="15">
        <v>168</v>
      </c>
      <c r="G15" s="15">
        <v>47.14</v>
      </c>
      <c r="H15" s="15" t="s">
        <v>438</v>
      </c>
      <c r="I15" s="15"/>
      <c r="J15" s="46" t="s">
        <v>824</v>
      </c>
      <c r="K15" s="65">
        <v>1462.4243055555555</v>
      </c>
      <c r="L15" s="15"/>
      <c r="M15" s="15">
        <v>65</v>
      </c>
      <c r="N15" s="15"/>
      <c r="O15" s="15">
        <v>42</v>
      </c>
      <c r="P15" s="15"/>
      <c r="Q15" s="37">
        <f t="shared" si="0"/>
        <v>48.304413656030626</v>
      </c>
      <c r="R15" s="15"/>
      <c r="S15" s="7">
        <v>335</v>
      </c>
      <c r="T15" s="15">
        <v>1852</v>
      </c>
      <c r="U15" s="15">
        <v>1786</v>
      </c>
      <c r="V15" s="15"/>
      <c r="W15" s="39">
        <v>393.33333333333331</v>
      </c>
      <c r="X15" s="62">
        <f>PI()*0.35^2*U:U*100/W:W</f>
        <v>174.74576662262106</v>
      </c>
      <c r="Y15" s="15"/>
      <c r="Z15" s="63"/>
      <c r="AA15" s="63"/>
      <c r="AB15" s="63"/>
      <c r="AC15" s="63"/>
      <c r="AD15" s="63"/>
      <c r="AE15" s="63" t="s">
        <v>820</v>
      </c>
      <c r="AF15" s="15"/>
      <c r="AG15" s="44" t="s">
        <v>629</v>
      </c>
      <c r="AH15" s="63" t="s">
        <v>630</v>
      </c>
      <c r="AI15" s="64" t="s">
        <v>867</v>
      </c>
    </row>
    <row r="16" spans="1:3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35"/>
      <c r="L16" s="15"/>
      <c r="M16" s="15"/>
      <c r="N16" s="15"/>
      <c r="O16" s="15"/>
      <c r="P16" s="15"/>
      <c r="Q16" s="37"/>
      <c r="R16" s="15"/>
      <c r="S16" s="7">
        <v>335</v>
      </c>
      <c r="T16" s="15"/>
      <c r="U16" s="15"/>
      <c r="V16" s="15"/>
      <c r="W16" s="15"/>
      <c r="X16" s="62"/>
      <c r="Y16" s="15"/>
      <c r="Z16" s="63">
        <f>19.971</f>
        <v>19.971</v>
      </c>
      <c r="AA16" s="63">
        <v>0.8</v>
      </c>
      <c r="AB16" s="12">
        <f>(Z16-AA16)*2</f>
        <v>38.341999999999999</v>
      </c>
      <c r="AC16" s="63"/>
      <c r="AD16" s="47">
        <f>AB16/X15*1000</f>
        <v>219.41590197605723</v>
      </c>
      <c r="AE16" s="63"/>
      <c r="AF16" s="15"/>
      <c r="AG16" s="15" t="s">
        <v>631</v>
      </c>
      <c r="AH16" s="63" t="s">
        <v>632</v>
      </c>
      <c r="AI16" s="64" t="s">
        <v>911</v>
      </c>
    </row>
    <row r="17" spans="1:35">
      <c r="A17" s="3" t="s">
        <v>825</v>
      </c>
      <c r="B17" s="15">
        <v>72</v>
      </c>
      <c r="C17" s="15">
        <v>0.12</v>
      </c>
      <c r="D17" s="15" t="s">
        <v>437</v>
      </c>
      <c r="E17" s="15"/>
      <c r="F17" s="15">
        <v>168</v>
      </c>
      <c r="G17" s="15">
        <v>44.38</v>
      </c>
      <c r="H17" s="15" t="s">
        <v>438</v>
      </c>
      <c r="I17" s="15"/>
      <c r="J17" s="46" t="s">
        <v>98</v>
      </c>
      <c r="K17" s="65">
        <v>1462.825</v>
      </c>
      <c r="L17" s="15"/>
      <c r="M17" s="15">
        <v>72</v>
      </c>
      <c r="N17" s="15"/>
      <c r="O17" s="15">
        <v>45</v>
      </c>
      <c r="P17" s="15"/>
      <c r="Q17" s="37">
        <f t="shared" si="0"/>
        <v>50.911688245431428</v>
      </c>
      <c r="R17" s="15"/>
      <c r="S17" s="7">
        <v>335</v>
      </c>
      <c r="T17" s="15">
        <v>1852</v>
      </c>
      <c r="U17" s="15">
        <v>3132</v>
      </c>
      <c r="V17" s="15"/>
      <c r="W17" s="39">
        <v>393.33333333333331</v>
      </c>
      <c r="X17" s="62">
        <f>PI()*0.35^2*U:U*100/W:W</f>
        <v>306.44106442443962</v>
      </c>
      <c r="Y17" s="15"/>
      <c r="Z17" s="63"/>
      <c r="AA17" s="63"/>
      <c r="AB17" s="63"/>
      <c r="AC17" s="63"/>
      <c r="AD17" s="63"/>
      <c r="AE17" s="63" t="s">
        <v>614</v>
      </c>
      <c r="AF17" s="15"/>
      <c r="AG17" s="44" t="s">
        <v>633</v>
      </c>
      <c r="AH17" s="63" t="s">
        <v>634</v>
      </c>
      <c r="AI17" s="64" t="s">
        <v>868</v>
      </c>
    </row>
    <row r="18" spans="1:3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35"/>
      <c r="L18" s="15"/>
      <c r="M18" s="15"/>
      <c r="N18" s="15"/>
      <c r="O18" s="15"/>
      <c r="P18" s="15"/>
      <c r="Q18" s="37"/>
      <c r="R18" s="15"/>
      <c r="S18" s="7">
        <v>335</v>
      </c>
      <c r="T18" s="15"/>
      <c r="U18" s="15"/>
      <c r="V18" s="15"/>
      <c r="W18" s="15"/>
      <c r="X18" s="62"/>
      <c r="Y18" s="15"/>
      <c r="Z18" s="63"/>
      <c r="AA18" s="63"/>
      <c r="AB18" s="63"/>
      <c r="AC18" s="63"/>
      <c r="AD18" s="63"/>
      <c r="AE18" s="63" t="s">
        <v>820</v>
      </c>
      <c r="AF18" s="15"/>
      <c r="AG18" s="15" t="s">
        <v>635</v>
      </c>
      <c r="AH18" s="63" t="s">
        <v>636</v>
      </c>
      <c r="AI18" s="64" t="s">
        <v>912</v>
      </c>
    </row>
    <row r="19" spans="1:35">
      <c r="A19" s="3" t="s">
        <v>132</v>
      </c>
      <c r="B19" s="15">
        <v>72</v>
      </c>
      <c r="C19" s="15">
        <v>23.15</v>
      </c>
      <c r="D19" s="15" t="s">
        <v>437</v>
      </c>
      <c r="E19" s="15"/>
      <c r="F19" s="15">
        <v>163</v>
      </c>
      <c r="G19" s="15">
        <v>58.24</v>
      </c>
      <c r="H19" s="15" t="s">
        <v>438</v>
      </c>
      <c r="I19" s="15"/>
      <c r="J19" s="36" t="s">
        <v>133</v>
      </c>
      <c r="K19" s="65">
        <v>1462.2458333333334</v>
      </c>
      <c r="L19" s="15"/>
      <c r="M19" s="15">
        <v>72</v>
      </c>
      <c r="N19" s="15"/>
      <c r="O19" s="15">
        <v>48</v>
      </c>
      <c r="P19" s="15"/>
      <c r="Q19" s="37">
        <f t="shared" si="0"/>
        <v>48.177403657837793</v>
      </c>
      <c r="R19" s="15"/>
      <c r="S19" s="7">
        <v>335</v>
      </c>
      <c r="T19" s="15">
        <v>1852</v>
      </c>
      <c r="U19" s="15">
        <v>3295</v>
      </c>
      <c r="V19" s="15"/>
      <c r="W19" s="39">
        <v>393.33333333333331</v>
      </c>
      <c r="X19" s="62">
        <f>PI()*0.35^2*U:U*100/W:W</f>
        <v>322.38930628305508</v>
      </c>
      <c r="Y19" s="15"/>
      <c r="Z19" s="63"/>
      <c r="AA19" s="63"/>
      <c r="AB19" s="63"/>
      <c r="AC19" s="63"/>
      <c r="AD19" s="63"/>
      <c r="AE19" s="63" t="s">
        <v>614</v>
      </c>
      <c r="AF19" s="15"/>
      <c r="AG19" s="44" t="s">
        <v>638</v>
      </c>
      <c r="AH19" s="63" t="s">
        <v>639</v>
      </c>
      <c r="AI19" s="64" t="s">
        <v>869</v>
      </c>
    </row>
    <row r="20" spans="1:35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35"/>
      <c r="L20" s="15"/>
      <c r="M20" s="15"/>
      <c r="N20" s="15"/>
      <c r="O20" s="15"/>
      <c r="P20" s="15"/>
      <c r="Q20" s="37"/>
      <c r="R20" s="15"/>
      <c r="S20" s="7">
        <v>335</v>
      </c>
      <c r="T20" s="15"/>
      <c r="U20" s="15"/>
      <c r="V20" s="15"/>
      <c r="W20" s="15"/>
      <c r="X20" s="62"/>
      <c r="Y20" s="15"/>
      <c r="Z20" s="63"/>
      <c r="AA20" s="63"/>
      <c r="AB20" s="63"/>
      <c r="AC20" s="63"/>
      <c r="AD20" s="63"/>
      <c r="AE20" s="63" t="s">
        <v>820</v>
      </c>
      <c r="AF20" s="15"/>
      <c r="AG20" s="15" t="s">
        <v>640</v>
      </c>
      <c r="AH20" s="63" t="s">
        <v>641</v>
      </c>
      <c r="AI20" s="64" t="s">
        <v>913</v>
      </c>
    </row>
    <row r="21" spans="1:35">
      <c r="A21" s="3" t="s">
        <v>144</v>
      </c>
      <c r="B21" s="15">
        <v>72</v>
      </c>
      <c r="C21" s="15">
        <v>12.86</v>
      </c>
      <c r="D21" s="15" t="s">
        <v>437</v>
      </c>
      <c r="E21" s="15"/>
      <c r="F21" s="15">
        <v>159</v>
      </c>
      <c r="G21" s="15">
        <v>10.220000000000001</v>
      </c>
      <c r="H21" s="15" t="s">
        <v>438</v>
      </c>
      <c r="I21" s="15"/>
      <c r="J21" s="36" t="s">
        <v>133</v>
      </c>
      <c r="K21" s="65">
        <v>1462.8368055555557</v>
      </c>
      <c r="L21" s="15"/>
      <c r="M21" s="15">
        <v>75</v>
      </c>
      <c r="N21" s="15"/>
      <c r="O21" s="15">
        <v>50</v>
      </c>
      <c r="P21" s="15"/>
      <c r="Q21" s="37">
        <f t="shared" si="0"/>
        <v>48.209070726490452</v>
      </c>
      <c r="R21" s="15"/>
      <c r="S21" s="7">
        <v>335</v>
      </c>
      <c r="T21" s="15">
        <v>1852</v>
      </c>
      <c r="U21" s="15">
        <v>2588</v>
      </c>
      <c r="V21" s="15"/>
      <c r="W21" s="39">
        <v>393.33333333333331</v>
      </c>
      <c r="X21" s="62">
        <f>PI()*0.35^2*U:U*100/W:W</f>
        <v>253.21503024599289</v>
      </c>
      <c r="Y21" s="15"/>
      <c r="Z21" s="63"/>
      <c r="AA21" s="63"/>
      <c r="AB21" s="63"/>
      <c r="AC21" s="63"/>
      <c r="AD21" s="63"/>
      <c r="AE21" s="63" t="s">
        <v>614</v>
      </c>
      <c r="AF21" s="15"/>
      <c r="AG21" s="44" t="s">
        <v>642</v>
      </c>
      <c r="AH21" s="63" t="s">
        <v>643</v>
      </c>
      <c r="AI21" s="64" t="s">
        <v>870</v>
      </c>
    </row>
    <row r="22" spans="1:3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35"/>
      <c r="L22" s="15"/>
      <c r="M22" s="15"/>
      <c r="N22" s="15"/>
      <c r="O22" s="15"/>
      <c r="P22" s="15"/>
      <c r="Q22" s="37"/>
      <c r="R22" s="15"/>
      <c r="S22" s="7">
        <v>335</v>
      </c>
      <c r="T22" s="15"/>
      <c r="U22" s="15"/>
      <c r="V22" s="15"/>
      <c r="W22" s="15"/>
      <c r="X22" s="62"/>
      <c r="Y22" s="15"/>
      <c r="Z22" s="63">
        <v>31.314</v>
      </c>
      <c r="AA22" s="63">
        <v>0.8</v>
      </c>
      <c r="AB22" s="12">
        <f>(Z22-AA22)</f>
        <v>30.513999999999999</v>
      </c>
      <c r="AC22" s="63"/>
      <c r="AD22" s="47">
        <f>AB22/X21*1000</f>
        <v>120.50627472767439</v>
      </c>
      <c r="AE22" s="63"/>
      <c r="AF22" s="15"/>
      <c r="AG22" s="15" t="s">
        <v>644</v>
      </c>
      <c r="AH22" s="63" t="s">
        <v>645</v>
      </c>
      <c r="AI22" s="64" t="s">
        <v>914</v>
      </c>
    </row>
    <row r="23" spans="1:35">
      <c r="A23" s="15" t="s">
        <v>163</v>
      </c>
      <c r="B23" s="15">
        <v>71</v>
      </c>
      <c r="C23" s="15">
        <v>35.1</v>
      </c>
      <c r="D23" s="15" t="s">
        <v>437</v>
      </c>
      <c r="E23" s="15"/>
      <c r="F23" s="15">
        <v>157</v>
      </c>
      <c r="G23" s="15">
        <v>50.85</v>
      </c>
      <c r="H23" s="15" t="s">
        <v>438</v>
      </c>
      <c r="I23" s="15"/>
      <c r="J23" s="36" t="s">
        <v>158</v>
      </c>
      <c r="K23" s="65">
        <v>1462.1451388888888</v>
      </c>
      <c r="L23" s="15"/>
      <c r="M23" s="15">
        <v>85</v>
      </c>
      <c r="N23" s="15"/>
      <c r="O23" s="15">
        <v>51</v>
      </c>
      <c r="P23" s="15"/>
      <c r="Q23" s="37">
        <f t="shared" si="0"/>
        <v>53.492233239236185</v>
      </c>
      <c r="R23" s="15"/>
      <c r="S23" s="7">
        <v>335</v>
      </c>
      <c r="T23" s="15">
        <v>1852</v>
      </c>
      <c r="U23" s="15">
        <v>2968</v>
      </c>
      <c r="V23" s="15"/>
      <c r="W23" s="39">
        <v>393.33333333333331</v>
      </c>
      <c r="X23" s="62">
        <f>PI()*0.35^2*U:U*100/W:W</f>
        <v>290.39498059123139</v>
      </c>
      <c r="Y23" s="15"/>
      <c r="Z23" s="63"/>
      <c r="AA23" s="63"/>
      <c r="AB23" s="63"/>
      <c r="AC23" s="63"/>
      <c r="AD23" s="63"/>
      <c r="AE23" s="63" t="s">
        <v>614</v>
      </c>
      <c r="AF23" s="15"/>
      <c r="AG23" s="44" t="s">
        <v>646</v>
      </c>
      <c r="AH23" s="63" t="s">
        <v>647</v>
      </c>
      <c r="AI23" s="64" t="s">
        <v>871</v>
      </c>
    </row>
    <row r="24" spans="1:3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35"/>
      <c r="L24" s="15"/>
      <c r="M24" s="15"/>
      <c r="N24" s="15"/>
      <c r="O24" s="15"/>
      <c r="P24" s="15"/>
      <c r="Q24" s="37"/>
      <c r="R24" s="15"/>
      <c r="S24" s="7">
        <v>335</v>
      </c>
      <c r="T24" s="15"/>
      <c r="U24" s="15"/>
      <c r="V24" s="15"/>
      <c r="W24" s="15"/>
      <c r="X24" s="62"/>
      <c r="Y24" s="15"/>
      <c r="Z24" s="63"/>
      <c r="AA24" s="63"/>
      <c r="AB24" s="63"/>
      <c r="AC24" s="63"/>
      <c r="AD24" s="63"/>
      <c r="AE24" s="63" t="s">
        <v>820</v>
      </c>
      <c r="AF24" s="15"/>
      <c r="AG24" s="15" t="s">
        <v>648</v>
      </c>
      <c r="AH24" s="63" t="s">
        <v>649</v>
      </c>
      <c r="AI24" s="64" t="s">
        <v>915</v>
      </c>
    </row>
    <row r="25" spans="1:35">
      <c r="A25" s="15" t="s">
        <v>176</v>
      </c>
      <c r="B25" s="15">
        <v>71</v>
      </c>
      <c r="C25" s="15">
        <v>25.37</v>
      </c>
      <c r="D25" s="15" t="s">
        <v>437</v>
      </c>
      <c r="E25" s="15"/>
      <c r="F25" s="15">
        <v>157</v>
      </c>
      <c r="G25" s="15">
        <v>33.25</v>
      </c>
      <c r="H25" s="15" t="s">
        <v>438</v>
      </c>
      <c r="I25" s="15"/>
      <c r="J25" s="36" t="s">
        <v>158</v>
      </c>
      <c r="K25" s="65">
        <v>1462.2986111111111</v>
      </c>
      <c r="L25" s="15"/>
      <c r="M25" s="15">
        <v>140</v>
      </c>
      <c r="N25" s="15"/>
      <c r="O25" s="15">
        <v>48</v>
      </c>
      <c r="P25" s="15"/>
      <c r="Q25" s="37">
        <f t="shared" si="0"/>
        <v>93.67828489024015</v>
      </c>
      <c r="R25" s="15"/>
      <c r="S25" s="7">
        <v>335</v>
      </c>
      <c r="T25" s="15">
        <v>1852</v>
      </c>
      <c r="U25" s="15">
        <v>3862</v>
      </c>
      <c r="V25" s="15"/>
      <c r="W25" s="39">
        <v>393.33333333333331</v>
      </c>
      <c r="X25" s="62">
        <f>PI()*0.35^2*U:U*100/W:W</f>
        <v>377.86570587713464</v>
      </c>
      <c r="Y25" s="15"/>
      <c r="Z25" s="63">
        <v>13.351000000000001</v>
      </c>
      <c r="AA25" s="63">
        <v>0.8</v>
      </c>
      <c r="AB25" s="12">
        <f>(Z25-AA25)</f>
        <v>12.551</v>
      </c>
      <c r="AC25" s="63"/>
      <c r="AD25" s="47">
        <f>AB25/X25*1000</f>
        <v>33.215504357204182</v>
      </c>
      <c r="AE25" s="63"/>
      <c r="AF25" s="15"/>
      <c r="AG25" s="44" t="s">
        <v>652</v>
      </c>
      <c r="AH25" s="63" t="s">
        <v>653</v>
      </c>
      <c r="AI25" s="64" t="s">
        <v>872</v>
      </c>
    </row>
    <row r="26" spans="1:3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35"/>
      <c r="L26" s="15"/>
      <c r="M26" s="15"/>
      <c r="N26" s="15"/>
      <c r="O26" s="15"/>
      <c r="P26" s="15"/>
      <c r="Q26" s="37"/>
      <c r="R26" s="15"/>
      <c r="S26" s="7">
        <v>335</v>
      </c>
      <c r="T26" s="15"/>
      <c r="U26" s="15"/>
      <c r="V26" s="15"/>
      <c r="W26" s="15"/>
      <c r="X26" s="62"/>
      <c r="Y26" s="15"/>
      <c r="Z26" s="63">
        <v>11.872999999999999</v>
      </c>
      <c r="AA26" s="63">
        <v>0.8</v>
      </c>
      <c r="AB26" s="12">
        <f>(Z26-AA26)</f>
        <v>11.072999999999999</v>
      </c>
      <c r="AC26" s="63"/>
      <c r="AD26" s="47">
        <f>AB26/X25*1000</f>
        <v>29.304061807610697</v>
      </c>
      <c r="AE26" s="63"/>
      <c r="AF26" s="15"/>
      <c r="AG26" s="15" t="s">
        <v>654</v>
      </c>
      <c r="AH26" s="63" t="s">
        <v>655</v>
      </c>
      <c r="AI26" s="64" t="s">
        <v>916</v>
      </c>
    </row>
    <row r="27" spans="1:35">
      <c r="A27" s="15" t="s">
        <v>187</v>
      </c>
      <c r="B27" s="15">
        <v>71</v>
      </c>
      <c r="C27" s="15">
        <v>13.5</v>
      </c>
      <c r="D27" s="15" t="s">
        <v>437</v>
      </c>
      <c r="E27" s="15"/>
      <c r="F27" s="15">
        <v>157</v>
      </c>
      <c r="G27" s="15">
        <v>18.329999999999998</v>
      </c>
      <c r="H27" s="15" t="s">
        <v>438</v>
      </c>
      <c r="I27" s="15"/>
      <c r="J27" s="36" t="s">
        <v>158</v>
      </c>
      <c r="K27" s="65">
        <v>1462.4895833333333</v>
      </c>
      <c r="L27" s="15"/>
      <c r="M27" s="15">
        <v>70</v>
      </c>
      <c r="N27" s="15"/>
      <c r="O27" s="15">
        <v>50</v>
      </c>
      <c r="P27" s="15"/>
      <c r="Q27" s="37">
        <f t="shared" si="0"/>
        <v>44.995132678057757</v>
      </c>
      <c r="R27" s="15"/>
      <c r="S27" s="7">
        <v>335</v>
      </c>
      <c r="T27" s="15">
        <v>1852</v>
      </c>
      <c r="U27" s="15">
        <v>2461</v>
      </c>
      <c r="V27" s="15"/>
      <c r="W27" s="39">
        <v>393.33333333333331</v>
      </c>
      <c r="X27" s="62">
        <f>PI()*0.35^2*U:U*100/W:W</f>
        <v>240.7890994727158</v>
      </c>
      <c r="Y27" s="15"/>
      <c r="Z27" s="63"/>
      <c r="AA27" s="63"/>
      <c r="AB27" s="63"/>
      <c r="AC27" s="63"/>
      <c r="AD27" s="63"/>
      <c r="AE27" s="63" t="s">
        <v>614</v>
      </c>
      <c r="AF27" s="15"/>
      <c r="AG27" s="44" t="s">
        <v>656</v>
      </c>
      <c r="AH27" s="63" t="s">
        <v>657</v>
      </c>
      <c r="AI27" s="64" t="s">
        <v>873</v>
      </c>
    </row>
    <row r="28" spans="1:3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35"/>
      <c r="L28" s="15"/>
      <c r="M28" s="15"/>
      <c r="N28" s="15"/>
      <c r="O28" s="15"/>
      <c r="P28" s="15"/>
      <c r="Q28" s="37"/>
      <c r="R28" s="15"/>
      <c r="S28" s="7">
        <v>335</v>
      </c>
      <c r="T28" s="15"/>
      <c r="U28" s="15"/>
      <c r="V28" s="15"/>
      <c r="W28" s="15"/>
      <c r="X28" s="62"/>
      <c r="Y28" s="15"/>
      <c r="Z28" s="63">
        <f>39.926+31.842</f>
        <v>71.768000000000001</v>
      </c>
      <c r="AA28" s="63">
        <f>0.8*2</f>
        <v>1.6</v>
      </c>
      <c r="AB28" s="12">
        <f>(Z28-AA28)*2</f>
        <v>140.33600000000001</v>
      </c>
      <c r="AC28" s="63"/>
      <c r="AD28" s="47">
        <f>AB28/X27*1000</f>
        <v>582.81708062080156</v>
      </c>
      <c r="AE28" s="63"/>
      <c r="AF28" s="15"/>
      <c r="AG28" s="15" t="s">
        <v>658</v>
      </c>
      <c r="AH28" s="63" t="s">
        <v>659</v>
      </c>
      <c r="AI28" s="64" t="s">
        <v>917</v>
      </c>
    </row>
    <row r="29" spans="1:35">
      <c r="A29" s="3" t="s">
        <v>826</v>
      </c>
      <c r="B29" s="15">
        <v>71</v>
      </c>
      <c r="C29" s="15">
        <v>53.19</v>
      </c>
      <c r="D29" s="15" t="s">
        <v>637</v>
      </c>
      <c r="E29" s="15"/>
      <c r="F29" s="15">
        <v>156</v>
      </c>
      <c r="G29" s="15">
        <v>2.83</v>
      </c>
      <c r="H29" s="15" t="s">
        <v>689</v>
      </c>
      <c r="I29" s="15"/>
      <c r="J29" s="36" t="s">
        <v>158</v>
      </c>
      <c r="K29" s="65">
        <v>1462.8625</v>
      </c>
      <c r="L29" s="15"/>
      <c r="M29" s="15">
        <v>110</v>
      </c>
      <c r="N29" s="15"/>
      <c r="O29" s="15">
        <v>49</v>
      </c>
      <c r="P29" s="15"/>
      <c r="Q29" s="37">
        <f t="shared" si="0"/>
        <v>72.166493188955798</v>
      </c>
      <c r="R29" s="15"/>
      <c r="S29" s="7">
        <v>335</v>
      </c>
      <c r="T29" s="15">
        <v>1852</v>
      </c>
      <c r="U29" s="15">
        <v>4090</v>
      </c>
      <c r="V29" s="15"/>
      <c r="W29" s="39">
        <v>393.33333333333331</v>
      </c>
      <c r="X29" s="62">
        <f>PI()*0.35^2*U:U*100/W:W</f>
        <v>400.17367608427782</v>
      </c>
      <c r="Y29" s="15"/>
      <c r="Z29" s="63">
        <v>14.448</v>
      </c>
      <c r="AA29" s="63">
        <v>0.8</v>
      </c>
      <c r="AB29" s="12">
        <f t="shared" ref="AB29:AB37" si="1">(Z29-AA29)</f>
        <v>13.648</v>
      </c>
      <c r="AC29" s="63"/>
      <c r="AD29" s="47">
        <f>AB29/X29*1000</f>
        <v>34.105191859560719</v>
      </c>
      <c r="AE29" s="63"/>
      <c r="AF29" s="15"/>
      <c r="AG29" s="44" t="s">
        <v>660</v>
      </c>
      <c r="AH29" s="63" t="s">
        <v>661</v>
      </c>
      <c r="AI29" s="64" t="s">
        <v>874</v>
      </c>
    </row>
    <row r="30" spans="1:3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35"/>
      <c r="L30" s="15"/>
      <c r="M30" s="15"/>
      <c r="N30" s="15"/>
      <c r="O30" s="15"/>
      <c r="P30" s="15"/>
      <c r="Q30" s="37"/>
      <c r="R30" s="15"/>
      <c r="S30" s="7">
        <v>335</v>
      </c>
      <c r="T30" s="15"/>
      <c r="U30" s="15"/>
      <c r="V30" s="15"/>
      <c r="W30" s="15"/>
      <c r="X30" s="62"/>
      <c r="Y30" s="15"/>
      <c r="Z30" s="63">
        <v>15.57</v>
      </c>
      <c r="AA30" s="63">
        <v>0.8</v>
      </c>
      <c r="AB30" s="12">
        <f t="shared" si="1"/>
        <v>14.77</v>
      </c>
      <c r="AC30" s="63"/>
      <c r="AD30" s="47">
        <f>AB30/X29*1000</f>
        <v>36.908974484592015</v>
      </c>
      <c r="AE30" s="63"/>
      <c r="AF30" s="15"/>
      <c r="AG30" s="15" t="s">
        <v>662</v>
      </c>
      <c r="AH30" s="63" t="s">
        <v>663</v>
      </c>
      <c r="AI30" s="64" t="s">
        <v>918</v>
      </c>
    </row>
    <row r="31" spans="1:35">
      <c r="A31" s="15" t="s">
        <v>664</v>
      </c>
      <c r="B31" s="15">
        <v>71</v>
      </c>
      <c r="C31" s="15">
        <v>43.93</v>
      </c>
      <c r="D31" s="15" t="s">
        <v>437</v>
      </c>
      <c r="E31" s="15"/>
      <c r="F31" s="15">
        <v>155</v>
      </c>
      <c r="G31" s="15">
        <v>17.309999999999999</v>
      </c>
      <c r="H31" s="15" t="s">
        <v>438</v>
      </c>
      <c r="I31" s="15"/>
      <c r="J31" s="36" t="s">
        <v>206</v>
      </c>
      <c r="K31" s="65">
        <v>1462.1770833333333</v>
      </c>
      <c r="L31" s="15"/>
      <c r="M31" s="15">
        <v>250</v>
      </c>
      <c r="N31" s="15"/>
      <c r="O31" s="15">
        <v>49</v>
      </c>
      <c r="P31" s="15"/>
      <c r="Q31" s="37">
        <f t="shared" si="0"/>
        <v>164.01475724762682</v>
      </c>
      <c r="R31" s="15"/>
      <c r="S31" s="7">
        <v>335</v>
      </c>
      <c r="T31" s="15">
        <v>1852</v>
      </c>
      <c r="U31" s="15">
        <v>7238</v>
      </c>
      <c r="V31" s="15"/>
      <c r="W31" s="39">
        <v>393.33333333333331</v>
      </c>
      <c r="X31" s="62">
        <f>PI()*0.35^2*U:U*100/W:W</f>
        <v>708.18021210220115</v>
      </c>
      <c r="Y31" s="15"/>
      <c r="Z31" s="63">
        <v>34.676000000000002</v>
      </c>
      <c r="AA31" s="63">
        <v>0.8</v>
      </c>
      <c r="AB31" s="12">
        <f t="shared" si="1"/>
        <v>33.876000000000005</v>
      </c>
      <c r="AC31" s="63"/>
      <c r="AD31" s="47">
        <f>AB31/X31*1000</f>
        <v>47.83528178433653</v>
      </c>
      <c r="AE31" s="63"/>
      <c r="AF31" s="15"/>
      <c r="AG31" s="44" t="s">
        <v>665</v>
      </c>
      <c r="AH31" s="63" t="s">
        <v>666</v>
      </c>
      <c r="AI31" s="64" t="s">
        <v>875</v>
      </c>
    </row>
    <row r="32" spans="1:3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35"/>
      <c r="L32" s="15"/>
      <c r="M32" s="15"/>
      <c r="N32" s="15"/>
      <c r="O32" s="15"/>
      <c r="P32" s="15"/>
      <c r="Q32" s="37"/>
      <c r="R32" s="15"/>
      <c r="S32" s="7">
        <v>335</v>
      </c>
      <c r="T32" s="15"/>
      <c r="U32" s="15"/>
      <c r="V32" s="15"/>
      <c r="W32" s="15"/>
      <c r="X32" s="62"/>
      <c r="Y32" s="15"/>
      <c r="Z32" s="63">
        <v>35.723999999999997</v>
      </c>
      <c r="AA32" s="63">
        <v>0.8</v>
      </c>
      <c r="AB32" s="12">
        <f t="shared" si="1"/>
        <v>34.923999999999999</v>
      </c>
      <c r="AC32" s="63"/>
      <c r="AD32" s="47">
        <f>AB32/X31*1000</f>
        <v>49.315131096828694</v>
      </c>
      <c r="AE32" s="63"/>
      <c r="AF32" s="15"/>
      <c r="AG32" s="15" t="s">
        <v>667</v>
      </c>
      <c r="AH32" s="63" t="s">
        <v>668</v>
      </c>
      <c r="AI32" s="64" t="s">
        <v>919</v>
      </c>
    </row>
    <row r="33" spans="1:35">
      <c r="A33" s="15" t="s">
        <v>827</v>
      </c>
      <c r="B33" s="15">
        <v>71</v>
      </c>
      <c r="C33" s="15">
        <v>35.58</v>
      </c>
      <c r="D33" s="15" t="s">
        <v>437</v>
      </c>
      <c r="E33" s="15"/>
      <c r="F33" s="15">
        <v>154</v>
      </c>
      <c r="G33" s="15">
        <v>48.09</v>
      </c>
      <c r="H33" s="15" t="s">
        <v>438</v>
      </c>
      <c r="I33" s="15"/>
      <c r="J33" s="36" t="s">
        <v>828</v>
      </c>
      <c r="K33" s="65">
        <v>1462.4090277777777</v>
      </c>
      <c r="L33" s="15"/>
      <c r="M33" s="15">
        <v>55</v>
      </c>
      <c r="N33" s="15"/>
      <c r="O33" s="15">
        <v>50</v>
      </c>
      <c r="P33" s="15"/>
      <c r="Q33" s="37">
        <f t="shared" si="0"/>
        <v>35.353318532759666</v>
      </c>
      <c r="R33" s="15"/>
      <c r="S33" s="7">
        <v>335</v>
      </c>
      <c r="T33" s="15">
        <v>1852</v>
      </c>
      <c r="U33" s="15">
        <v>3080</v>
      </c>
      <c r="V33" s="15"/>
      <c r="W33" s="39">
        <v>393.33333333333331</v>
      </c>
      <c r="X33" s="62">
        <f>PI()*0.35^2*U:U*100/W:W</f>
        <v>301.35328174561744</v>
      </c>
      <c r="Y33" s="15"/>
      <c r="Z33" s="63">
        <v>4.5149999999999997</v>
      </c>
      <c r="AA33" s="63">
        <v>0.8</v>
      </c>
      <c r="AB33" s="12">
        <f t="shared" si="1"/>
        <v>3.7149999999999999</v>
      </c>
      <c r="AC33" s="63"/>
      <c r="AD33" s="47">
        <f>AB33/X33*1000</f>
        <v>12.327723721741174</v>
      </c>
      <c r="AE33" s="63"/>
      <c r="AF33" s="15"/>
      <c r="AG33" s="44" t="s">
        <v>669</v>
      </c>
      <c r="AH33" s="63" t="s">
        <v>670</v>
      </c>
      <c r="AI33" s="64" t="s">
        <v>876</v>
      </c>
    </row>
    <row r="34" spans="1:3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35"/>
      <c r="L34" s="15"/>
      <c r="M34" s="15"/>
      <c r="N34" s="15"/>
      <c r="O34" s="15"/>
      <c r="P34" s="15"/>
      <c r="Q34" s="37"/>
      <c r="R34" s="15"/>
      <c r="S34" s="7">
        <v>335</v>
      </c>
      <c r="T34" s="15"/>
      <c r="U34" s="15"/>
      <c r="V34" s="15"/>
      <c r="W34" s="15"/>
      <c r="X34" s="62"/>
      <c r="Y34" s="15"/>
      <c r="Z34" s="63">
        <v>5.75</v>
      </c>
      <c r="AA34" s="63">
        <v>0.8</v>
      </c>
      <c r="AB34" s="12">
        <f t="shared" si="1"/>
        <v>4.95</v>
      </c>
      <c r="AC34" s="63"/>
      <c r="AD34" s="47">
        <f>AB34/X33*1000</f>
        <v>16.425903747676671</v>
      </c>
      <c r="AE34" s="63"/>
      <c r="AF34" s="15"/>
      <c r="AG34" s="15" t="s">
        <v>671</v>
      </c>
      <c r="AH34" s="63" t="s">
        <v>672</v>
      </c>
      <c r="AI34" s="64" t="s">
        <v>920</v>
      </c>
    </row>
    <row r="35" spans="1:35">
      <c r="A35" s="3" t="s">
        <v>829</v>
      </c>
      <c r="B35" s="15">
        <v>72</v>
      </c>
      <c r="C35" s="15">
        <v>28.87</v>
      </c>
      <c r="D35" s="15" t="s">
        <v>437</v>
      </c>
      <c r="E35" s="15"/>
      <c r="F35" s="15">
        <v>155</v>
      </c>
      <c r="G35" s="15">
        <v>28.38</v>
      </c>
      <c r="H35" s="15" t="s">
        <v>438</v>
      </c>
      <c r="I35" s="15"/>
      <c r="J35" s="36" t="s">
        <v>206</v>
      </c>
      <c r="K35" s="65">
        <v>1462.8208333333334</v>
      </c>
      <c r="L35" s="15"/>
      <c r="M35" s="15">
        <v>360</v>
      </c>
      <c r="N35" s="15"/>
      <c r="O35" s="15">
        <v>52</v>
      </c>
      <c r="P35" s="15"/>
      <c r="Q35" s="37">
        <f t="shared" si="0"/>
        <v>221.63813111723698</v>
      </c>
      <c r="R35" s="15"/>
      <c r="S35" s="7">
        <v>335</v>
      </c>
      <c r="T35" s="15">
        <v>1852</v>
      </c>
      <c r="U35" s="15">
        <v>9610</v>
      </c>
      <c r="V35" s="15"/>
      <c r="W35" s="39">
        <v>393.33333333333331</v>
      </c>
      <c r="X35" s="62">
        <f>PI()*0.35^2*U:U*100/W:W</f>
        <v>940.26137583616367</v>
      </c>
      <c r="Y35" s="15"/>
      <c r="Z35" s="63">
        <v>25.123999999999999</v>
      </c>
      <c r="AA35" s="63">
        <v>0.8</v>
      </c>
      <c r="AB35" s="12">
        <f t="shared" si="1"/>
        <v>24.323999999999998</v>
      </c>
      <c r="AC35" s="63"/>
      <c r="AD35" s="47">
        <f>AB35/X35*1000</f>
        <v>25.869402514134904</v>
      </c>
      <c r="AE35" s="63"/>
      <c r="AF35" s="15"/>
      <c r="AG35" s="44" t="s">
        <v>673</v>
      </c>
      <c r="AH35" s="63" t="s">
        <v>674</v>
      </c>
      <c r="AI35" s="64" t="s">
        <v>877</v>
      </c>
    </row>
    <row r="36" spans="1:3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35"/>
      <c r="L36" s="15"/>
      <c r="M36" s="15"/>
      <c r="N36" s="15"/>
      <c r="O36" s="15"/>
      <c r="P36" s="15"/>
      <c r="Q36" s="37"/>
      <c r="R36" s="15"/>
      <c r="S36" s="7">
        <v>335</v>
      </c>
      <c r="T36" s="15"/>
      <c r="U36" s="15"/>
      <c r="V36" s="15"/>
      <c r="W36" s="15"/>
      <c r="X36" s="62"/>
      <c r="Y36" s="15"/>
      <c r="Z36" s="63">
        <v>24.521000000000001</v>
      </c>
      <c r="AA36" s="63">
        <v>0.8</v>
      </c>
      <c r="AB36" s="12">
        <f t="shared" si="1"/>
        <v>23.721</v>
      </c>
      <c r="AC36" s="63"/>
      <c r="AD36" s="47">
        <f>AB36/X35*1000</f>
        <v>25.228091474995647</v>
      </c>
      <c r="AE36" s="63"/>
      <c r="AF36" s="15"/>
      <c r="AG36" s="15" t="s">
        <v>675</v>
      </c>
      <c r="AH36" s="63" t="s">
        <v>676</v>
      </c>
      <c r="AI36" s="64" t="s">
        <v>921</v>
      </c>
    </row>
    <row r="37" spans="1:35">
      <c r="A37" s="15" t="s">
        <v>830</v>
      </c>
      <c r="B37" s="15">
        <v>72</v>
      </c>
      <c r="C37" s="15">
        <v>7.17</v>
      </c>
      <c r="D37" s="15" t="s">
        <v>437</v>
      </c>
      <c r="E37" s="15"/>
      <c r="F37" s="15">
        <v>153</v>
      </c>
      <c r="G37" s="15">
        <v>32.340000000000003</v>
      </c>
      <c r="H37" s="15" t="s">
        <v>438</v>
      </c>
      <c r="I37" s="15"/>
      <c r="J37" s="36" t="s">
        <v>230</v>
      </c>
      <c r="K37" s="65">
        <v>1462.0548611111112</v>
      </c>
      <c r="L37" s="15"/>
      <c r="M37" s="15">
        <v>330</v>
      </c>
      <c r="N37" s="15"/>
      <c r="O37" s="15">
        <v>40</v>
      </c>
      <c r="P37" s="15"/>
      <c r="Q37" s="37">
        <f t="shared" si="0"/>
        <v>252.79466622926273</v>
      </c>
      <c r="R37" s="15"/>
      <c r="S37" s="7">
        <v>335</v>
      </c>
      <c r="T37" s="15">
        <v>1852</v>
      </c>
      <c r="U37" s="15">
        <v>6060</v>
      </c>
      <c r="V37" s="15"/>
      <c r="W37" s="39">
        <v>393.33333333333331</v>
      </c>
      <c r="X37" s="62">
        <f>PI()*0.35^2*U:U*100/W:W</f>
        <v>592.92236603196159</v>
      </c>
      <c r="Y37" s="15"/>
      <c r="Z37" s="63">
        <v>43.972000000000001</v>
      </c>
      <c r="AA37" s="63">
        <v>0.8</v>
      </c>
      <c r="AB37" s="12">
        <f t="shared" si="1"/>
        <v>43.172000000000004</v>
      </c>
      <c r="AC37" s="63"/>
      <c r="AD37" s="47">
        <f>AB37/X37*1000</f>
        <v>72.812230526774925</v>
      </c>
      <c r="AE37" s="63"/>
      <c r="AF37" s="15"/>
      <c r="AG37" s="44" t="s">
        <v>677</v>
      </c>
      <c r="AH37" s="63" t="s">
        <v>678</v>
      </c>
      <c r="AI37" s="64" t="s">
        <v>878</v>
      </c>
    </row>
    <row r="38" spans="1:3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35"/>
      <c r="L38" s="15"/>
      <c r="M38" s="15"/>
      <c r="N38" s="15"/>
      <c r="O38" s="15"/>
      <c r="P38" s="15"/>
      <c r="Q38" s="37"/>
      <c r="R38" s="15"/>
      <c r="S38" s="7">
        <v>335</v>
      </c>
      <c r="T38" s="15"/>
      <c r="U38" s="15"/>
      <c r="V38" s="15"/>
      <c r="W38" s="15"/>
      <c r="X38" s="62"/>
      <c r="Y38" s="15"/>
      <c r="Z38" s="63"/>
      <c r="AA38" s="63"/>
      <c r="AB38" s="12"/>
      <c r="AC38" s="63"/>
      <c r="AD38" s="47"/>
      <c r="AE38" s="63" t="s">
        <v>820</v>
      </c>
      <c r="AF38" s="15"/>
      <c r="AG38" s="15" t="s">
        <v>679</v>
      </c>
      <c r="AH38" s="63" t="s">
        <v>680</v>
      </c>
      <c r="AI38" s="64" t="s">
        <v>922</v>
      </c>
    </row>
    <row r="39" spans="1:35">
      <c r="A39" s="3" t="s">
        <v>831</v>
      </c>
      <c r="B39" s="15">
        <v>72</v>
      </c>
      <c r="C39" s="15">
        <v>45.36</v>
      </c>
      <c r="D39" s="15" t="s">
        <v>437</v>
      </c>
      <c r="E39" s="15"/>
      <c r="F39" s="15">
        <v>151</v>
      </c>
      <c r="G39" s="15">
        <v>28.76</v>
      </c>
      <c r="H39" s="15" t="s">
        <v>438</v>
      </c>
      <c r="I39" s="15"/>
      <c r="J39" s="36" t="s">
        <v>230</v>
      </c>
      <c r="K39" s="65">
        <v>1462.3548611111112</v>
      </c>
      <c r="L39" s="15"/>
      <c r="M39" s="15">
        <v>350</v>
      </c>
      <c r="N39" s="15"/>
      <c r="O39" s="15">
        <v>48</v>
      </c>
      <c r="P39" s="15"/>
      <c r="Q39" s="37">
        <f t="shared" si="0"/>
        <v>234.19571222560037</v>
      </c>
      <c r="R39" s="15"/>
      <c r="S39" s="7">
        <v>335</v>
      </c>
      <c r="T39" s="15">
        <v>1852</v>
      </c>
      <c r="U39" s="15">
        <v>7814</v>
      </c>
      <c r="V39" s="15"/>
      <c r="W39" s="39">
        <v>393.33333333333331</v>
      </c>
      <c r="X39" s="62">
        <f>PI()*0.35^2*U:U*100/W:W</f>
        <v>764.53718946761524</v>
      </c>
      <c r="Y39" s="15"/>
      <c r="Z39" s="63">
        <v>46.878999999999998</v>
      </c>
      <c r="AA39" s="63">
        <v>0.8</v>
      </c>
      <c r="AB39" s="12">
        <f t="shared" ref="AB39:AB60" si="2">(Z39-AA39)</f>
        <v>46.079000000000001</v>
      </c>
      <c r="AC39" s="63"/>
      <c r="AD39" s="47">
        <f>AB39/X39*1000</f>
        <v>60.270449410168091</v>
      </c>
      <c r="AE39" s="63"/>
      <c r="AF39" s="15"/>
      <c r="AG39" s="44" t="s">
        <v>681</v>
      </c>
      <c r="AH39" s="63" t="s">
        <v>682</v>
      </c>
      <c r="AI39" s="64" t="s">
        <v>879</v>
      </c>
    </row>
    <row r="40" spans="1:3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35"/>
      <c r="L40" s="15"/>
      <c r="M40" s="15"/>
      <c r="N40" s="15"/>
      <c r="O40" s="15"/>
      <c r="P40" s="15"/>
      <c r="Q40" s="37"/>
      <c r="R40" s="15"/>
      <c r="S40" s="7">
        <v>335</v>
      </c>
      <c r="T40" s="15"/>
      <c r="U40" s="15"/>
      <c r="V40" s="15"/>
      <c r="W40" s="15"/>
      <c r="X40" s="62"/>
      <c r="Y40" s="15"/>
      <c r="Z40" s="63">
        <v>46.656999999999996</v>
      </c>
      <c r="AA40" s="63">
        <v>0.8</v>
      </c>
      <c r="AB40" s="12">
        <f t="shared" si="2"/>
        <v>45.856999999999999</v>
      </c>
      <c r="AC40" s="63"/>
      <c r="AD40" s="47">
        <f>AB40/X39*1000</f>
        <v>59.980077662320753</v>
      </c>
      <c r="AE40" s="63"/>
      <c r="AF40" s="15"/>
      <c r="AG40" s="15" t="s">
        <v>683</v>
      </c>
      <c r="AH40" s="63" t="s">
        <v>684</v>
      </c>
      <c r="AI40" s="64" t="s">
        <v>923</v>
      </c>
    </row>
    <row r="41" spans="1:35">
      <c r="A41" s="3" t="s">
        <v>832</v>
      </c>
      <c r="B41" s="15">
        <v>73</v>
      </c>
      <c r="C41" s="15">
        <v>29.62</v>
      </c>
      <c r="D41" s="15" t="s">
        <v>637</v>
      </c>
      <c r="E41" s="15"/>
      <c r="F41" s="15">
        <v>157</v>
      </c>
      <c r="G41" s="15">
        <v>20.100000000000001</v>
      </c>
      <c r="H41" s="15" t="s">
        <v>689</v>
      </c>
      <c r="I41" s="15"/>
      <c r="J41" s="36" t="s">
        <v>230</v>
      </c>
      <c r="K41" s="65">
        <v>1462.7152777777778</v>
      </c>
      <c r="L41" s="15"/>
      <c r="M41" s="15">
        <v>150</v>
      </c>
      <c r="N41" s="15"/>
      <c r="O41" s="15">
        <v>42</v>
      </c>
      <c r="P41" s="15"/>
      <c r="Q41" s="37">
        <f t="shared" si="0"/>
        <v>111.47172382160913</v>
      </c>
      <c r="R41" s="15"/>
      <c r="S41" s="7">
        <v>335</v>
      </c>
      <c r="T41" s="15">
        <v>1852</v>
      </c>
      <c r="U41" s="15">
        <v>3620</v>
      </c>
      <c r="V41" s="15"/>
      <c r="W41" s="39">
        <v>393.33333333333331</v>
      </c>
      <c r="X41" s="62">
        <f>PI()*0.35^2*U:U*100/W:W</f>
        <v>354.18794802569323</v>
      </c>
      <c r="Y41" s="15"/>
      <c r="Z41" s="63">
        <v>7.5259999999999998</v>
      </c>
      <c r="AA41" s="63">
        <v>0.8</v>
      </c>
      <c r="AB41" s="12">
        <f t="shared" si="2"/>
        <v>6.726</v>
      </c>
      <c r="AC41" s="63"/>
      <c r="AD41" s="47">
        <f>AB41/X41*1000</f>
        <v>18.989917747037762</v>
      </c>
      <c r="AE41" s="63"/>
      <c r="AF41" s="15"/>
      <c r="AG41" s="44" t="s">
        <v>685</v>
      </c>
      <c r="AH41" s="63" t="s">
        <v>686</v>
      </c>
      <c r="AI41" s="64" t="s">
        <v>880</v>
      </c>
    </row>
    <row r="42" spans="1:3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35"/>
      <c r="L42" s="15"/>
      <c r="M42" s="15"/>
      <c r="N42" s="15"/>
      <c r="O42" s="15"/>
      <c r="P42" s="15"/>
      <c r="Q42" s="37"/>
      <c r="R42" s="15"/>
      <c r="S42" s="7">
        <v>335</v>
      </c>
      <c r="T42" s="15"/>
      <c r="U42" s="15"/>
      <c r="V42" s="15"/>
      <c r="W42" s="15"/>
      <c r="X42" s="62"/>
      <c r="Y42" s="15"/>
      <c r="Z42" s="63">
        <v>12.666</v>
      </c>
      <c r="AA42" s="63">
        <v>0.8</v>
      </c>
      <c r="AB42" s="12">
        <f t="shared" si="2"/>
        <v>11.866</v>
      </c>
      <c r="AC42" s="63"/>
      <c r="AD42" s="47">
        <f>AB42/X41*1000</f>
        <v>33.501986914414225</v>
      </c>
      <c r="AE42" s="63"/>
      <c r="AF42" s="15"/>
      <c r="AG42" s="15" t="s">
        <v>687</v>
      </c>
      <c r="AH42" s="63" t="s">
        <v>688</v>
      </c>
      <c r="AI42" s="64" t="s">
        <v>924</v>
      </c>
    </row>
    <row r="43" spans="1:35">
      <c r="A43" s="3" t="s">
        <v>833</v>
      </c>
      <c r="B43" s="15">
        <v>71</v>
      </c>
      <c r="C43" s="15">
        <v>20.12</v>
      </c>
      <c r="D43" s="15" t="s">
        <v>437</v>
      </c>
      <c r="E43" s="15"/>
      <c r="F43" s="15">
        <v>153</v>
      </c>
      <c r="G43" s="15">
        <v>2.96</v>
      </c>
      <c r="H43" s="15" t="s">
        <v>438</v>
      </c>
      <c r="I43" s="15"/>
      <c r="J43" s="36" t="s">
        <v>834</v>
      </c>
      <c r="K43" s="65">
        <v>1462.8944444444444</v>
      </c>
      <c r="L43" s="15"/>
      <c r="M43" s="15">
        <v>95</v>
      </c>
      <c r="N43" s="15"/>
      <c r="O43" s="15">
        <v>49</v>
      </c>
      <c r="P43" s="15"/>
      <c r="Q43" s="37">
        <f t="shared" si="0"/>
        <v>62.325607754098193</v>
      </c>
      <c r="R43" s="15"/>
      <c r="S43" s="7">
        <v>335</v>
      </c>
      <c r="T43" s="15">
        <v>1852</v>
      </c>
      <c r="U43" s="15">
        <v>3045</v>
      </c>
      <c r="V43" s="15"/>
      <c r="W43" s="39">
        <v>393.33333333333331</v>
      </c>
      <c r="X43" s="62">
        <f>PI()*0.35^2*U:U*100/W:W</f>
        <v>297.92881263487186</v>
      </c>
      <c r="Y43" s="15"/>
      <c r="Z43" s="63">
        <v>39.226999999999997</v>
      </c>
      <c r="AA43" s="63">
        <v>0.8</v>
      </c>
      <c r="AB43" s="12">
        <f t="shared" si="2"/>
        <v>38.427</v>
      </c>
      <c r="AC43" s="63"/>
      <c r="AD43" s="47">
        <f>AB43/X43*1000</f>
        <v>128.98047577256114</v>
      </c>
      <c r="AE43" s="63"/>
      <c r="AF43" s="15"/>
      <c r="AG43" s="44" t="s">
        <v>690</v>
      </c>
      <c r="AH43" s="63" t="s">
        <v>691</v>
      </c>
      <c r="AI43" s="64" t="s">
        <v>881</v>
      </c>
    </row>
    <row r="44" spans="1:3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35"/>
      <c r="L44" s="15"/>
      <c r="M44" s="15"/>
      <c r="N44" s="15"/>
      <c r="O44" s="15"/>
      <c r="P44" s="15"/>
      <c r="Q44" s="37"/>
      <c r="R44" s="15"/>
      <c r="S44" s="7">
        <v>335</v>
      </c>
      <c r="T44" s="15"/>
      <c r="U44" s="15"/>
      <c r="V44" s="15"/>
      <c r="W44" s="15"/>
      <c r="X44" s="62"/>
      <c r="Y44" s="15"/>
      <c r="Z44" s="63">
        <v>38.557000000000002</v>
      </c>
      <c r="AA44" s="63">
        <v>0.8</v>
      </c>
      <c r="AB44" s="12">
        <f t="shared" si="2"/>
        <v>37.757000000000005</v>
      </c>
      <c r="AC44" s="63"/>
      <c r="AD44" s="47">
        <f>AB44/X43*1000</f>
        <v>126.73161640889458</v>
      </c>
      <c r="AE44" s="63"/>
      <c r="AF44" s="15"/>
      <c r="AG44" s="15" t="s">
        <v>692</v>
      </c>
      <c r="AH44" s="63" t="s">
        <v>693</v>
      </c>
      <c r="AI44" s="64" t="s">
        <v>925</v>
      </c>
    </row>
    <row r="45" spans="1:35">
      <c r="A45" s="3" t="s">
        <v>835</v>
      </c>
      <c r="B45" s="15">
        <v>71</v>
      </c>
      <c r="C45" s="15">
        <v>21.75</v>
      </c>
      <c r="D45" s="15" t="s">
        <v>437</v>
      </c>
      <c r="E45" s="15"/>
      <c r="F45" s="15">
        <v>151</v>
      </c>
      <c r="G45" s="15">
        <v>0.64</v>
      </c>
      <c r="H45" s="15" t="s">
        <v>438</v>
      </c>
      <c r="I45" s="15"/>
      <c r="J45" s="36" t="s">
        <v>252</v>
      </c>
      <c r="K45" s="65">
        <v>1462.120138888889</v>
      </c>
      <c r="L45" s="15"/>
      <c r="M45" s="15">
        <v>260</v>
      </c>
      <c r="N45" s="15"/>
      <c r="O45" s="15">
        <v>42</v>
      </c>
      <c r="P45" s="15"/>
      <c r="Q45" s="37">
        <f t="shared" si="0"/>
        <v>193.2176546241225</v>
      </c>
      <c r="R45" s="15"/>
      <c r="S45" s="7">
        <v>335</v>
      </c>
      <c r="T45" s="15">
        <v>1852</v>
      </c>
      <c r="U45" s="15">
        <v>5700</v>
      </c>
      <c r="V45" s="15"/>
      <c r="W45" s="39">
        <v>393.33333333333331</v>
      </c>
      <c r="X45" s="62">
        <f>PI()*0.35^2*U:U*100/W:W</f>
        <v>557.6992551785778</v>
      </c>
      <c r="Y45" s="15"/>
      <c r="Z45" s="63">
        <v>47.167000000000002</v>
      </c>
      <c r="AA45" s="63">
        <v>0.8</v>
      </c>
      <c r="AB45" s="12">
        <f t="shared" si="2"/>
        <v>46.367000000000004</v>
      </c>
      <c r="AC45" s="63"/>
      <c r="AD45" s="47">
        <f>AB45/X45*1000</f>
        <v>83.139791867129333</v>
      </c>
      <c r="AE45" s="63"/>
      <c r="AF45" s="15"/>
      <c r="AG45" s="44" t="s">
        <v>694</v>
      </c>
      <c r="AH45" s="63" t="s">
        <v>695</v>
      </c>
      <c r="AI45" s="64" t="s">
        <v>882</v>
      </c>
    </row>
    <row r="46" spans="1:3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35"/>
      <c r="L46" s="15"/>
      <c r="M46" s="15"/>
      <c r="N46" s="15"/>
      <c r="O46" s="15"/>
      <c r="P46" s="15"/>
      <c r="Q46" s="37"/>
      <c r="R46" s="15"/>
      <c r="S46" s="7">
        <v>335</v>
      </c>
      <c r="T46" s="15"/>
      <c r="U46" s="15"/>
      <c r="V46" s="15"/>
      <c r="W46" s="15"/>
      <c r="X46" s="62"/>
      <c r="Y46" s="15"/>
      <c r="Z46" s="63">
        <v>32.558</v>
      </c>
      <c r="AA46" s="63">
        <v>0.8</v>
      </c>
      <c r="AB46" s="12">
        <f t="shared" si="2"/>
        <v>31.757999999999999</v>
      </c>
      <c r="AC46" s="63"/>
      <c r="AD46" s="47">
        <f>AB46/X45*1000</f>
        <v>56.94466991861222</v>
      </c>
      <c r="AE46" s="63"/>
      <c r="AF46" s="15"/>
      <c r="AG46" s="15" t="s">
        <v>696</v>
      </c>
      <c r="AH46" s="63" t="s">
        <v>697</v>
      </c>
      <c r="AI46" s="64" t="s">
        <v>926</v>
      </c>
    </row>
    <row r="47" spans="1:35">
      <c r="A47" s="3" t="s">
        <v>257</v>
      </c>
      <c r="B47" s="15">
        <v>71</v>
      </c>
      <c r="C47" s="15">
        <v>58.09</v>
      </c>
      <c r="D47" s="15" t="s">
        <v>437</v>
      </c>
      <c r="E47" s="15"/>
      <c r="F47" s="15">
        <v>154</v>
      </c>
      <c r="G47" s="15">
        <v>0.98</v>
      </c>
      <c r="H47" s="15" t="s">
        <v>438</v>
      </c>
      <c r="I47" s="15"/>
      <c r="J47" s="36" t="s">
        <v>252</v>
      </c>
      <c r="K47" s="65">
        <v>1462.5708333333334</v>
      </c>
      <c r="L47" s="15"/>
      <c r="M47" s="15">
        <v>340</v>
      </c>
      <c r="N47" s="15"/>
      <c r="O47" s="15">
        <v>51</v>
      </c>
      <c r="P47" s="15"/>
      <c r="Q47" s="37">
        <f t="shared" si="0"/>
        <v>213.96893295694474</v>
      </c>
      <c r="R47" s="15"/>
      <c r="S47" s="7">
        <v>335</v>
      </c>
      <c r="T47" s="15">
        <v>1852</v>
      </c>
      <c r="U47" s="15">
        <v>7542</v>
      </c>
      <c r="V47" s="15"/>
      <c r="W47" s="39">
        <v>393.33333333333331</v>
      </c>
      <c r="X47" s="62">
        <f>PI()*0.35^2*U:U*100/W:W</f>
        <v>737.92417237839186</v>
      </c>
      <c r="Y47" s="15"/>
      <c r="Z47" s="63">
        <v>28.004999999999999</v>
      </c>
      <c r="AA47" s="63">
        <v>0.8</v>
      </c>
      <c r="AB47" s="12">
        <f t="shared" si="2"/>
        <v>27.204999999999998</v>
      </c>
      <c r="AC47" s="63"/>
      <c r="AD47" s="47">
        <f t="shared" ref="AD47" si="3">AB47/X47*1000</f>
        <v>36.86693161482431</v>
      </c>
      <c r="AE47" s="63"/>
      <c r="AF47" s="15"/>
      <c r="AG47" s="44" t="s">
        <v>698</v>
      </c>
      <c r="AH47" s="63" t="s">
        <v>699</v>
      </c>
      <c r="AI47" s="64" t="s">
        <v>883</v>
      </c>
    </row>
    <row r="48" spans="1:3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35"/>
      <c r="L48" s="15"/>
      <c r="M48" s="15"/>
      <c r="N48" s="15"/>
      <c r="O48" s="15"/>
      <c r="P48" s="15"/>
      <c r="Q48" s="37"/>
      <c r="R48" s="15"/>
      <c r="S48" s="7">
        <v>335</v>
      </c>
      <c r="T48" s="15"/>
      <c r="U48" s="15"/>
      <c r="V48" s="15"/>
      <c r="W48" s="15"/>
      <c r="X48" s="62"/>
      <c r="Y48" s="15"/>
      <c r="Z48" s="63">
        <v>27.16</v>
      </c>
      <c r="AA48" s="63">
        <v>0.8</v>
      </c>
      <c r="AB48" s="12">
        <f t="shared" si="2"/>
        <v>26.36</v>
      </c>
      <c r="AC48" s="63"/>
      <c r="AD48" s="47">
        <f t="shared" ref="AD48" si="4">AB48/X47*1000</f>
        <v>35.721827508427452</v>
      </c>
      <c r="AE48" s="63"/>
      <c r="AF48" s="15"/>
      <c r="AG48" s="15" t="s">
        <v>700</v>
      </c>
      <c r="AH48" s="63" t="s">
        <v>701</v>
      </c>
      <c r="AI48" s="64" t="s">
        <v>927</v>
      </c>
    </row>
    <row r="49" spans="1:35">
      <c r="A49" s="3" t="s">
        <v>836</v>
      </c>
      <c r="B49" s="15">
        <v>72</v>
      </c>
      <c r="C49" s="15">
        <v>17.940000000000001</v>
      </c>
      <c r="D49" s="15" t="s">
        <v>437</v>
      </c>
      <c r="E49" s="15"/>
      <c r="F49" s="15">
        <v>155</v>
      </c>
      <c r="G49" s="15">
        <v>59.28</v>
      </c>
      <c r="H49" s="15" t="s">
        <v>438</v>
      </c>
      <c r="I49" s="15"/>
      <c r="J49" s="36" t="s">
        <v>264</v>
      </c>
      <c r="K49" s="65">
        <v>1462.0326388888889</v>
      </c>
      <c r="L49" s="15"/>
      <c r="M49" s="15">
        <v>330</v>
      </c>
      <c r="N49" s="15"/>
      <c r="O49" s="15">
        <v>52</v>
      </c>
      <c r="P49" s="15"/>
      <c r="Q49" s="37">
        <f t="shared" si="0"/>
        <v>203.16828685746722</v>
      </c>
      <c r="R49" s="15"/>
      <c r="S49" s="7">
        <v>335</v>
      </c>
      <c r="T49" s="15">
        <v>1852</v>
      </c>
      <c r="U49" s="15">
        <v>8125</v>
      </c>
      <c r="V49" s="15"/>
      <c r="W49" s="39">
        <v>393.33333333333331</v>
      </c>
      <c r="X49" s="62">
        <f>PI()*0.35^2*U:U*100/W:W</f>
        <v>794.96604356595515</v>
      </c>
      <c r="Y49" s="15"/>
      <c r="Z49" s="63">
        <v>52.076999999999998</v>
      </c>
      <c r="AA49" s="63">
        <v>0.8</v>
      </c>
      <c r="AB49" s="12">
        <f t="shared" si="2"/>
        <v>51.277000000000001</v>
      </c>
      <c r="AC49" s="63"/>
      <c r="AD49" s="47">
        <f t="shared" ref="AD49" si="5">AB49/X49*1000</f>
        <v>64.50212611596379</v>
      </c>
      <c r="AE49" s="63"/>
      <c r="AF49" s="15"/>
      <c r="AG49" s="15" t="s">
        <v>702</v>
      </c>
      <c r="AH49" s="63" t="s">
        <v>703</v>
      </c>
      <c r="AI49" s="64" t="s">
        <v>884</v>
      </c>
    </row>
    <row r="50" spans="1:3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35"/>
      <c r="L50" s="15"/>
      <c r="M50" s="15"/>
      <c r="N50" s="15"/>
      <c r="O50" s="15"/>
      <c r="P50" s="15"/>
      <c r="Q50" s="37"/>
      <c r="R50" s="15"/>
      <c r="S50" s="7">
        <v>335</v>
      </c>
      <c r="T50" s="15"/>
      <c r="U50" s="15"/>
      <c r="V50" s="15"/>
      <c r="W50" s="15"/>
      <c r="X50" s="62"/>
      <c r="Y50" s="15"/>
      <c r="Z50" s="63">
        <v>47.634999999999998</v>
      </c>
      <c r="AA50" s="63">
        <v>0.8</v>
      </c>
      <c r="AB50" s="12">
        <f t="shared" si="2"/>
        <v>46.835000000000001</v>
      </c>
      <c r="AC50" s="63"/>
      <c r="AD50" s="47">
        <f t="shared" ref="AD50" si="6">AB50/X49*1000</f>
        <v>58.91446606941053</v>
      </c>
      <c r="AE50" s="63"/>
      <c r="AF50" s="15"/>
      <c r="AG50" s="44" t="s">
        <v>704</v>
      </c>
      <c r="AH50" s="63" t="s">
        <v>705</v>
      </c>
      <c r="AI50" s="64" t="s">
        <v>928</v>
      </c>
    </row>
    <row r="51" spans="1:35">
      <c r="A51" s="15" t="s">
        <v>837</v>
      </c>
      <c r="B51" s="15">
        <v>71</v>
      </c>
      <c r="C51" s="15">
        <v>54.55</v>
      </c>
      <c r="D51" s="15" t="s">
        <v>437</v>
      </c>
      <c r="E51" s="15"/>
      <c r="F51" s="15">
        <v>157</v>
      </c>
      <c r="G51" s="15">
        <v>0.13</v>
      </c>
      <c r="H51" s="15" t="s">
        <v>438</v>
      </c>
      <c r="I51" s="15"/>
      <c r="J51" s="36" t="s">
        <v>264</v>
      </c>
      <c r="K51" s="65">
        <v>1462.3152777777777</v>
      </c>
      <c r="L51" s="15"/>
      <c r="M51" s="15">
        <v>90</v>
      </c>
      <c r="N51" s="15"/>
      <c r="O51" s="15">
        <v>41</v>
      </c>
      <c r="P51" s="15"/>
      <c r="Q51" s="37">
        <f t="shared" si="0"/>
        <v>67.923862220049486</v>
      </c>
      <c r="R51" s="15"/>
      <c r="S51" s="7">
        <v>335</v>
      </c>
      <c r="T51" s="15">
        <v>1852</v>
      </c>
      <c r="U51" s="15">
        <v>2705</v>
      </c>
      <c r="V51" s="15"/>
      <c r="W51" s="39">
        <v>393.33333333333331</v>
      </c>
      <c r="X51" s="62">
        <f>PI()*0.35^2*U:U*100/W:W</f>
        <v>264.66254127334264</v>
      </c>
      <c r="Y51" s="15"/>
      <c r="Z51" s="63">
        <v>8.1769999999999996</v>
      </c>
      <c r="AA51" s="63">
        <v>0.8</v>
      </c>
      <c r="AB51" s="12">
        <f t="shared" si="2"/>
        <v>7.3769999999999998</v>
      </c>
      <c r="AC51" s="63"/>
      <c r="AD51" s="47">
        <f t="shared" ref="AD51" si="7">AB51/X51*1000</f>
        <v>27.873230433395776</v>
      </c>
      <c r="AE51" s="63"/>
      <c r="AF51" s="15"/>
      <c r="AG51" s="15" t="s">
        <v>706</v>
      </c>
      <c r="AH51" s="63" t="s">
        <v>707</v>
      </c>
      <c r="AI51" s="64" t="s">
        <v>885</v>
      </c>
    </row>
    <row r="52" spans="1:3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35"/>
      <c r="L52" s="15"/>
      <c r="M52" s="15"/>
      <c r="N52" s="15"/>
      <c r="O52" s="15"/>
      <c r="P52" s="15"/>
      <c r="Q52" s="37"/>
      <c r="R52" s="15"/>
      <c r="S52" s="7">
        <v>335</v>
      </c>
      <c r="T52" s="15"/>
      <c r="U52" s="15"/>
      <c r="V52" s="15"/>
      <c r="W52" s="15"/>
      <c r="X52" s="62"/>
      <c r="Y52" s="15"/>
      <c r="Z52" s="63">
        <v>7.5129999999999999</v>
      </c>
      <c r="AA52" s="63">
        <v>0.8</v>
      </c>
      <c r="AB52" s="12">
        <f t="shared" si="2"/>
        <v>6.7130000000000001</v>
      </c>
      <c r="AC52" s="63"/>
      <c r="AD52" s="47">
        <f t="shared" ref="AD52" si="8">AB52/X51*1000</f>
        <v>25.36437520664035</v>
      </c>
      <c r="AE52" s="63"/>
      <c r="AF52" s="15"/>
      <c r="AG52" s="15" t="s">
        <v>708</v>
      </c>
      <c r="AH52" s="63" t="s">
        <v>709</v>
      </c>
      <c r="AI52" s="64" t="s">
        <v>929</v>
      </c>
    </row>
    <row r="53" spans="1:35">
      <c r="A53" s="3" t="s">
        <v>838</v>
      </c>
      <c r="B53" s="15">
        <v>76</v>
      </c>
      <c r="C53" s="15">
        <v>26.55</v>
      </c>
      <c r="D53" s="15" t="s">
        <v>28</v>
      </c>
      <c r="E53" s="15"/>
      <c r="F53" s="15">
        <v>157</v>
      </c>
      <c r="G53" s="15">
        <v>16.68</v>
      </c>
      <c r="H53" s="15" t="s">
        <v>29</v>
      </c>
      <c r="I53" s="15"/>
      <c r="J53" s="36" t="s">
        <v>839</v>
      </c>
      <c r="K53" s="65">
        <v>1462.8055555555557</v>
      </c>
      <c r="L53" s="15"/>
      <c r="M53" s="15">
        <v>325</v>
      </c>
      <c r="N53" s="15"/>
      <c r="O53" s="15">
        <v>50</v>
      </c>
      <c r="P53" s="15"/>
      <c r="Q53" s="37">
        <f t="shared" si="0"/>
        <v>208.9059731481253</v>
      </c>
      <c r="R53" s="15"/>
      <c r="S53" s="7">
        <v>335</v>
      </c>
      <c r="T53" s="15">
        <v>1852</v>
      </c>
      <c r="U53" s="15">
        <v>9019</v>
      </c>
      <c r="V53" s="15"/>
      <c r="W53" s="39">
        <v>393.33333333333331</v>
      </c>
      <c r="X53" s="62">
        <f>PI()*0.35^2*U:U*100/W:W</f>
        <v>882.43676885185846</v>
      </c>
      <c r="Y53" s="15"/>
      <c r="Z53" s="63">
        <v>26.898</v>
      </c>
      <c r="AA53" s="63">
        <v>0.8</v>
      </c>
      <c r="AB53" s="12">
        <f t="shared" si="2"/>
        <v>26.097999999999999</v>
      </c>
      <c r="AC53" s="63"/>
      <c r="AD53" s="47">
        <f t="shared" ref="AD53" si="9">AB53/X53*1000</f>
        <v>29.574923576627704</v>
      </c>
      <c r="AE53" s="63"/>
      <c r="AF53" s="15"/>
      <c r="AG53" s="44" t="s">
        <v>710</v>
      </c>
      <c r="AH53" s="63" t="s">
        <v>711</v>
      </c>
      <c r="AI53" s="64" t="s">
        <v>886</v>
      </c>
    </row>
    <row r="54" spans="1:3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35"/>
      <c r="L54" s="15"/>
      <c r="M54" s="15"/>
      <c r="N54" s="15"/>
      <c r="O54" s="15"/>
      <c r="P54" s="15"/>
      <c r="Q54" s="37"/>
      <c r="R54" s="15"/>
      <c r="S54" s="7">
        <v>335</v>
      </c>
      <c r="T54" s="15"/>
      <c r="U54" s="15"/>
      <c r="V54" s="15"/>
      <c r="W54" s="15"/>
      <c r="X54" s="62"/>
      <c r="Y54" s="15"/>
      <c r="Z54" s="63">
        <v>24.486999999999998</v>
      </c>
      <c r="AA54" s="63">
        <v>0.8</v>
      </c>
      <c r="AB54" s="12">
        <f t="shared" si="2"/>
        <v>23.686999999999998</v>
      </c>
      <c r="AC54" s="63"/>
      <c r="AD54" s="47">
        <f t="shared" ref="AD54" si="10">AB54/X53*1000</f>
        <v>26.842716482472998</v>
      </c>
      <c r="AE54" s="63"/>
      <c r="AF54" s="15"/>
      <c r="AG54" s="15" t="s">
        <v>712</v>
      </c>
      <c r="AH54" s="63" t="s">
        <v>713</v>
      </c>
      <c r="AI54" s="64" t="s">
        <v>930</v>
      </c>
    </row>
    <row r="55" spans="1:35">
      <c r="A55" s="3" t="s">
        <v>286</v>
      </c>
      <c r="B55" s="15">
        <v>74</v>
      </c>
      <c r="C55" s="15">
        <v>0.31</v>
      </c>
      <c r="D55" s="15" t="s">
        <v>268</v>
      </c>
      <c r="E55" s="15"/>
      <c r="F55" s="15">
        <v>156</v>
      </c>
      <c r="G55" s="15">
        <v>5.41</v>
      </c>
      <c r="H55" s="15" t="s">
        <v>269</v>
      </c>
      <c r="I55" s="15"/>
      <c r="J55" s="46" t="s">
        <v>840</v>
      </c>
      <c r="K55" s="65">
        <v>1462.7631944444445</v>
      </c>
      <c r="L55" s="15"/>
      <c r="M55" s="15">
        <v>300</v>
      </c>
      <c r="N55" s="15"/>
      <c r="O55" s="15">
        <v>44</v>
      </c>
      <c r="P55" s="15"/>
      <c r="Q55" s="37">
        <f t="shared" si="0"/>
        <v>215.80194010159536</v>
      </c>
      <c r="R55" s="15"/>
      <c r="S55" s="7">
        <v>335</v>
      </c>
      <c r="T55" s="15">
        <v>1852</v>
      </c>
      <c r="U55" s="15">
        <v>8569</v>
      </c>
      <c r="V55" s="15"/>
      <c r="W55" s="39">
        <v>393.33333333333331</v>
      </c>
      <c r="X55" s="62">
        <f>PI()*0.35^2*U:U*100/W:W</f>
        <v>838.40788028512873</v>
      </c>
      <c r="Y55" s="15"/>
      <c r="Z55" s="63">
        <v>17.251000000000001</v>
      </c>
      <c r="AA55" s="63">
        <v>0.8</v>
      </c>
      <c r="AB55" s="12">
        <f t="shared" si="2"/>
        <v>16.451000000000001</v>
      </c>
      <c r="AC55" s="63"/>
      <c r="AD55" s="47">
        <f t="shared" ref="AD55" si="11">AB55/X55*1000</f>
        <v>19.62171442664075</v>
      </c>
      <c r="AE55" s="63"/>
      <c r="AF55" s="15"/>
      <c r="AG55" s="15" t="s">
        <v>714</v>
      </c>
      <c r="AH55" s="63" t="s">
        <v>715</v>
      </c>
      <c r="AI55" s="64" t="s">
        <v>887</v>
      </c>
    </row>
    <row r="56" spans="1:3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35"/>
      <c r="L56" s="15"/>
      <c r="M56" s="15"/>
      <c r="N56" s="15"/>
      <c r="O56" s="15"/>
      <c r="P56" s="15"/>
      <c r="Q56" s="37"/>
      <c r="R56" s="15"/>
      <c r="S56" s="7">
        <v>335</v>
      </c>
      <c r="T56" s="15"/>
      <c r="U56" s="15"/>
      <c r="V56" s="15"/>
      <c r="W56" s="15"/>
      <c r="X56" s="62"/>
      <c r="Y56" s="15"/>
      <c r="Z56" s="63">
        <v>33.933</v>
      </c>
      <c r="AA56" s="63">
        <v>0.8</v>
      </c>
      <c r="AB56" s="12">
        <f t="shared" si="2"/>
        <v>33.133000000000003</v>
      </c>
      <c r="AC56" s="9"/>
      <c r="AD56" s="47">
        <f t="shared" ref="AD56" si="12">AB56/X55*1000</f>
        <v>39.518951072754724</v>
      </c>
      <c r="AE56" s="63"/>
      <c r="AF56" s="15"/>
      <c r="AG56" s="44" t="s">
        <v>716</v>
      </c>
      <c r="AH56" s="63" t="s">
        <v>717</v>
      </c>
      <c r="AI56" s="64" t="s">
        <v>931</v>
      </c>
    </row>
    <row r="57" spans="1:35">
      <c r="A57" s="15" t="s">
        <v>841</v>
      </c>
      <c r="B57" s="15">
        <v>73</v>
      </c>
      <c r="C57" s="15">
        <v>19.559999999999999</v>
      </c>
      <c r="D57" s="15" t="s">
        <v>650</v>
      </c>
      <c r="E57" s="15"/>
      <c r="F57" s="15">
        <v>160</v>
      </c>
      <c r="G57" s="15">
        <v>55.22</v>
      </c>
      <c r="H57" s="15" t="s">
        <v>651</v>
      </c>
      <c r="I57" s="15"/>
      <c r="J57" s="46" t="s">
        <v>293</v>
      </c>
      <c r="K57" s="65">
        <v>1462.5506944444444</v>
      </c>
      <c r="L57" s="15"/>
      <c r="M57" s="15">
        <v>320</v>
      </c>
      <c r="N57" s="15"/>
      <c r="O57" s="15">
        <v>44</v>
      </c>
      <c r="P57" s="15"/>
      <c r="Q57" s="37">
        <f t="shared" si="0"/>
        <v>230.18873610836837</v>
      </c>
      <c r="R57" s="15"/>
      <c r="S57" s="7">
        <v>335</v>
      </c>
      <c r="T57" s="15">
        <v>1852</v>
      </c>
      <c r="U57" s="15">
        <v>5765</v>
      </c>
      <c r="V57" s="15"/>
      <c r="W57" s="39">
        <v>393.33333333333331</v>
      </c>
      <c r="X57" s="62">
        <f>PI()*0.35^2*U:U*100/W:W</f>
        <v>564.0589835271054</v>
      </c>
      <c r="Y57" s="15"/>
      <c r="Z57" s="63">
        <v>28.027000000000001</v>
      </c>
      <c r="AA57" s="63">
        <v>0.8</v>
      </c>
      <c r="AB57" s="12">
        <f t="shared" si="2"/>
        <v>27.227</v>
      </c>
      <c r="AC57" s="9"/>
      <c r="AD57" s="47">
        <f t="shared" ref="AD57" si="13">AB57/X57*1000</f>
        <v>48.269774607165047</v>
      </c>
      <c r="AE57" s="63"/>
      <c r="AF57" s="15"/>
      <c r="AG57" s="15" t="s">
        <v>718</v>
      </c>
      <c r="AH57" s="63" t="s">
        <v>719</v>
      </c>
      <c r="AI57" s="64" t="s">
        <v>888</v>
      </c>
    </row>
    <row r="58" spans="1:3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35"/>
      <c r="L58" s="15"/>
      <c r="M58" s="15"/>
      <c r="N58" s="15"/>
      <c r="O58" s="15"/>
      <c r="P58" s="15"/>
      <c r="Q58" s="37"/>
      <c r="R58" s="15"/>
      <c r="S58" s="7">
        <v>335</v>
      </c>
      <c r="T58" s="15"/>
      <c r="U58" s="15"/>
      <c r="V58" s="15"/>
      <c r="W58" s="15"/>
      <c r="X58" s="62"/>
      <c r="Y58" s="15"/>
      <c r="Z58" s="63">
        <v>29.16</v>
      </c>
      <c r="AA58" s="63">
        <v>0.8</v>
      </c>
      <c r="AB58" s="12">
        <f t="shared" si="2"/>
        <v>28.36</v>
      </c>
      <c r="AC58" s="9"/>
      <c r="AD58" s="47">
        <f>AB58/X57*1000</f>
        <v>50.278429788783221</v>
      </c>
      <c r="AE58" s="63"/>
      <c r="AF58" s="15"/>
      <c r="AG58" s="44" t="s">
        <v>720</v>
      </c>
      <c r="AH58" s="63" t="s">
        <v>721</v>
      </c>
      <c r="AI58" s="64" t="s">
        <v>932</v>
      </c>
    </row>
    <row r="59" spans="1:35">
      <c r="A59" s="15" t="s">
        <v>842</v>
      </c>
      <c r="B59" s="15">
        <v>73</v>
      </c>
      <c r="C59" s="15">
        <v>9.4700000000000006</v>
      </c>
      <c r="D59" s="15" t="s">
        <v>437</v>
      </c>
      <c r="E59" s="15"/>
      <c r="F59" s="15">
        <v>162</v>
      </c>
      <c r="G59" s="15">
        <v>17.690000000000001</v>
      </c>
      <c r="H59" s="15" t="s">
        <v>438</v>
      </c>
      <c r="I59" s="15"/>
      <c r="J59" s="46" t="s">
        <v>305</v>
      </c>
      <c r="K59" s="65">
        <v>1462.0569444444445</v>
      </c>
      <c r="L59" s="15"/>
      <c r="M59" s="15">
        <v>250</v>
      </c>
      <c r="N59" s="15"/>
      <c r="O59" s="15">
        <v>47</v>
      </c>
      <c r="P59" s="15"/>
      <c r="Q59" s="37">
        <f t="shared" si="0"/>
        <v>170.49959001562462</v>
      </c>
      <c r="R59" s="15"/>
      <c r="S59" s="7">
        <v>335</v>
      </c>
      <c r="T59" s="15">
        <v>1852</v>
      </c>
      <c r="U59" s="15">
        <v>5695</v>
      </c>
      <c r="V59" s="15"/>
      <c r="W59" s="39">
        <v>393.33333333333331</v>
      </c>
      <c r="X59" s="62">
        <f>PI()*0.35^2*U:U*100/W:W</f>
        <v>557.21004530561424</v>
      </c>
      <c r="Y59" s="15"/>
      <c r="Z59" s="63">
        <f>41.513+52.614+34.826</f>
        <v>128.953</v>
      </c>
      <c r="AA59" s="63">
        <f>0.8*3</f>
        <v>2.4000000000000004</v>
      </c>
      <c r="AB59" s="12">
        <f t="shared" si="2"/>
        <v>126.553</v>
      </c>
      <c r="AC59" s="9"/>
      <c r="AD59" s="47">
        <f t="shared" ref="AD59" si="14">AB59/X59*1000</f>
        <v>227.11902103378122</v>
      </c>
      <c r="AE59" s="63" t="s">
        <v>843</v>
      </c>
      <c r="AF59" s="15"/>
      <c r="AG59" s="15" t="s">
        <v>722</v>
      </c>
      <c r="AH59" s="63" t="s">
        <v>723</v>
      </c>
      <c r="AI59" s="64" t="s">
        <v>889</v>
      </c>
    </row>
    <row r="60" spans="1:3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35"/>
      <c r="L60" s="15"/>
      <c r="M60" s="15"/>
      <c r="N60" s="15"/>
      <c r="O60" s="15"/>
      <c r="P60" s="15"/>
      <c r="Q60" s="37"/>
      <c r="R60" s="15"/>
      <c r="S60" s="7">
        <v>335</v>
      </c>
      <c r="T60" s="15"/>
      <c r="U60" s="15"/>
      <c r="V60" s="15"/>
      <c r="W60" s="15"/>
      <c r="X60" s="62"/>
      <c r="Y60" s="15"/>
      <c r="Z60" s="63">
        <f>33.32+32.983</f>
        <v>66.302999999999997</v>
      </c>
      <c r="AA60" s="63">
        <f>0.8*2</f>
        <v>1.6</v>
      </c>
      <c r="AB60" s="9">
        <f t="shared" si="2"/>
        <v>64.703000000000003</v>
      </c>
      <c r="AC60" s="9"/>
      <c r="AD60" s="47">
        <f>AB60/X59*1000</f>
        <v>116.11958640212993</v>
      </c>
      <c r="AE60" s="63" t="s">
        <v>724</v>
      </c>
      <c r="AF60" s="15"/>
      <c r="AG60" s="15" t="s">
        <v>725</v>
      </c>
      <c r="AH60" s="63" t="s">
        <v>726</v>
      </c>
      <c r="AI60" s="64" t="s">
        <v>933</v>
      </c>
    </row>
    <row r="61" spans="1:35">
      <c r="A61" s="3" t="s">
        <v>727</v>
      </c>
      <c r="B61" s="15">
        <v>72</v>
      </c>
      <c r="C61" s="15">
        <v>44.43</v>
      </c>
      <c r="D61" s="15" t="s">
        <v>437</v>
      </c>
      <c r="E61" s="15"/>
      <c r="F61" s="15">
        <v>162</v>
      </c>
      <c r="G61" s="15">
        <v>26.67</v>
      </c>
      <c r="H61" s="15" t="s">
        <v>438</v>
      </c>
      <c r="I61" s="15"/>
      <c r="J61" s="46" t="s">
        <v>310</v>
      </c>
      <c r="K61" s="65">
        <v>1462.8708333333334</v>
      </c>
      <c r="L61" s="15"/>
      <c r="M61" s="15">
        <v>58</v>
      </c>
      <c r="N61" s="15"/>
      <c r="O61" s="15">
        <v>40</v>
      </c>
      <c r="P61" s="15"/>
      <c r="Q61" s="37">
        <f t="shared" si="0"/>
        <v>44.430577700900727</v>
      </c>
      <c r="R61" s="15"/>
      <c r="S61" s="7">
        <v>335</v>
      </c>
      <c r="T61" s="15">
        <v>1852</v>
      </c>
      <c r="U61" s="15">
        <v>3672</v>
      </c>
      <c r="V61" s="15"/>
      <c r="W61" s="39">
        <v>393.33333333333331</v>
      </c>
      <c r="X61" s="62">
        <f>PI()*0.35^2*U:U*100/W:W</f>
        <v>359.27573070451541</v>
      </c>
      <c r="Y61" s="15"/>
      <c r="Z61" s="63">
        <v>36.951000000000001</v>
      </c>
      <c r="AA61" s="63">
        <v>0.8</v>
      </c>
      <c r="AB61" s="12">
        <f>(Z61-AA61)</f>
        <v>36.151000000000003</v>
      </c>
      <c r="AC61" s="9"/>
      <c r="AD61" s="47">
        <f>AB61/X61*1000</f>
        <v>100.62188149784106</v>
      </c>
      <c r="AE61" s="63" t="s">
        <v>844</v>
      </c>
      <c r="AF61" s="15"/>
      <c r="AG61" s="44" t="s">
        <v>728</v>
      </c>
      <c r="AH61" s="63" t="s">
        <v>729</v>
      </c>
      <c r="AI61" s="64" t="s">
        <v>890</v>
      </c>
    </row>
    <row r="62" spans="1:3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35"/>
      <c r="L62" s="15"/>
      <c r="M62" s="15"/>
      <c r="N62" s="15"/>
      <c r="O62" s="15"/>
      <c r="P62" s="15"/>
      <c r="Q62" s="37"/>
      <c r="R62" s="15"/>
      <c r="S62" s="7">
        <v>335</v>
      </c>
      <c r="T62" s="15"/>
      <c r="U62" s="15"/>
      <c r="V62" s="15"/>
      <c r="W62" s="15"/>
      <c r="X62" s="62"/>
      <c r="Y62" s="15"/>
      <c r="Z62" s="63">
        <f>40.599+13.073</f>
        <v>53.671999999999997</v>
      </c>
      <c r="AA62" s="63">
        <f>0.8*2</f>
        <v>1.6</v>
      </c>
      <c r="AB62" s="9">
        <f>(Z62-AA62)</f>
        <v>52.071999999999996</v>
      </c>
      <c r="AC62" s="9"/>
      <c r="AD62" s="47">
        <f>AB62/X61*1000</f>
        <v>144.93603533389336</v>
      </c>
      <c r="AE62" s="63" t="s">
        <v>730</v>
      </c>
      <c r="AF62" s="15"/>
      <c r="AG62" s="15" t="s">
        <v>731</v>
      </c>
      <c r="AH62" s="63" t="s">
        <v>732</v>
      </c>
      <c r="AI62" s="64" t="s">
        <v>934</v>
      </c>
    </row>
    <row r="63" spans="1:35">
      <c r="A63" s="3" t="s">
        <v>845</v>
      </c>
      <c r="B63" s="15">
        <v>72</v>
      </c>
      <c r="C63" s="15">
        <v>33.47</v>
      </c>
      <c r="D63" s="15" t="s">
        <v>437</v>
      </c>
      <c r="E63" s="15"/>
      <c r="F63" s="15">
        <v>161</v>
      </c>
      <c r="G63" s="15">
        <v>32.020000000000003</v>
      </c>
      <c r="H63" s="15" t="s">
        <v>438</v>
      </c>
      <c r="I63" s="15"/>
      <c r="J63" s="46" t="s">
        <v>323</v>
      </c>
      <c r="K63" s="65">
        <v>1462</v>
      </c>
      <c r="L63" s="15"/>
      <c r="M63" s="15">
        <v>65</v>
      </c>
      <c r="N63" s="15"/>
      <c r="O63" s="15">
        <v>49</v>
      </c>
      <c r="P63" s="15"/>
      <c r="Q63" s="37">
        <f t="shared" si="0"/>
        <v>42.643836884382971</v>
      </c>
      <c r="R63" s="15"/>
      <c r="S63" s="7">
        <v>335</v>
      </c>
      <c r="T63" s="15">
        <v>1852</v>
      </c>
      <c r="U63" s="15">
        <v>4203</v>
      </c>
      <c r="V63" s="15"/>
      <c r="W63" s="39">
        <v>393.33333333333331</v>
      </c>
      <c r="X63" s="62">
        <f>PI()*0.35^2*U:U*100/W:W</f>
        <v>411.22981921325658</v>
      </c>
      <c r="Y63" s="15"/>
      <c r="Z63" s="63">
        <v>28.783000000000001</v>
      </c>
      <c r="AA63" s="63">
        <v>0.8</v>
      </c>
      <c r="AB63" s="12">
        <f t="shared" ref="AB63:AB75" si="15">(Z63-AA63)</f>
        <v>27.983000000000001</v>
      </c>
      <c r="AC63" s="9"/>
      <c r="AD63" s="47">
        <f>AB63/X63*1000</f>
        <v>68.047108192532377</v>
      </c>
      <c r="AE63" s="63"/>
      <c r="AF63" s="15"/>
      <c r="AG63" s="15" t="s">
        <v>733</v>
      </c>
      <c r="AH63" s="63" t="s">
        <v>734</v>
      </c>
      <c r="AI63" s="64" t="s">
        <v>891</v>
      </c>
    </row>
    <row r="64" spans="1:3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35"/>
      <c r="L64" s="15"/>
      <c r="M64" s="15"/>
      <c r="N64" s="15"/>
      <c r="O64" s="15"/>
      <c r="P64" s="15"/>
      <c r="Q64" s="37"/>
      <c r="R64" s="15"/>
      <c r="S64" s="7">
        <v>335</v>
      </c>
      <c r="T64" s="15"/>
      <c r="U64" s="15"/>
      <c r="V64" s="15"/>
      <c r="W64" s="15"/>
      <c r="X64" s="62"/>
      <c r="Y64" s="15"/>
      <c r="Z64" s="63">
        <v>29.672999999999998</v>
      </c>
      <c r="AA64" s="63">
        <v>0.8</v>
      </c>
      <c r="AB64" s="12">
        <f t="shared" si="15"/>
        <v>28.872999999999998</v>
      </c>
      <c r="AC64" s="9"/>
      <c r="AD64" s="47">
        <f>AB64/X63*1000</f>
        <v>70.211348134331089</v>
      </c>
      <c r="AE64" s="63"/>
      <c r="AF64" s="15"/>
      <c r="AG64" s="44" t="s">
        <v>735</v>
      </c>
      <c r="AH64" s="63" t="s">
        <v>736</v>
      </c>
      <c r="AI64" s="64" t="s">
        <v>935</v>
      </c>
    </row>
    <row r="65" spans="1:35">
      <c r="A65" s="3" t="s">
        <v>737</v>
      </c>
      <c r="B65" s="15">
        <v>74</v>
      </c>
      <c r="C65" s="15">
        <v>31</v>
      </c>
      <c r="D65" s="15" t="s">
        <v>437</v>
      </c>
      <c r="E65" s="15"/>
      <c r="F65" s="15">
        <v>161</v>
      </c>
      <c r="G65" s="15">
        <v>53.1</v>
      </c>
      <c r="H65" s="15" t="s">
        <v>438</v>
      </c>
      <c r="I65" s="15"/>
      <c r="J65" s="46" t="s">
        <v>329</v>
      </c>
      <c r="K65" s="65">
        <v>1462.0381944444443</v>
      </c>
      <c r="L65" s="15"/>
      <c r="M65" s="15">
        <v>325</v>
      </c>
      <c r="N65" s="15"/>
      <c r="O65" s="15">
        <v>48</v>
      </c>
      <c r="P65" s="15"/>
      <c r="Q65" s="37">
        <f t="shared" si="0"/>
        <v>217.46744706662892</v>
      </c>
      <c r="R65" s="15"/>
      <c r="S65" s="7">
        <v>335</v>
      </c>
      <c r="T65" s="15">
        <v>1852</v>
      </c>
      <c r="U65" s="15">
        <v>9805</v>
      </c>
      <c r="V65" s="15"/>
      <c r="W65" s="39">
        <v>393.33333333333331</v>
      </c>
      <c r="X65" s="62">
        <f>PI()*0.35^2*U:U*100/W:W</f>
        <v>959.34056088174657</v>
      </c>
      <c r="Y65" s="15"/>
      <c r="Z65" s="63">
        <v>48.198999999999998</v>
      </c>
      <c r="AA65" s="63">
        <v>0.8</v>
      </c>
      <c r="AB65" s="12">
        <f t="shared" si="15"/>
        <v>47.399000000000001</v>
      </c>
      <c r="AC65" s="9"/>
      <c r="AD65" s="47">
        <f t="shared" ref="AD65" si="16">AB65/X65*1000</f>
        <v>49.407897396139241</v>
      </c>
      <c r="AE65" s="63"/>
      <c r="AF65" s="15"/>
      <c r="AG65" s="15" t="s">
        <v>738</v>
      </c>
      <c r="AH65" s="63" t="s">
        <v>739</v>
      </c>
      <c r="AI65" s="64" t="s">
        <v>892</v>
      </c>
    </row>
    <row r="66" spans="1:3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35"/>
      <c r="L66" s="15"/>
      <c r="M66" s="15"/>
      <c r="N66" s="15"/>
      <c r="O66" s="15"/>
      <c r="P66" s="15"/>
      <c r="Q66" s="37"/>
      <c r="R66" s="15"/>
      <c r="S66" s="7">
        <v>335</v>
      </c>
      <c r="T66" s="15"/>
      <c r="U66" s="15"/>
      <c r="V66" s="15"/>
      <c r="W66" s="15"/>
      <c r="X66" s="62"/>
      <c r="Y66" s="15"/>
      <c r="Z66" s="63">
        <v>49.133000000000003</v>
      </c>
      <c r="AA66" s="63">
        <v>0.8</v>
      </c>
      <c r="AB66" s="12">
        <f t="shared" si="15"/>
        <v>48.333000000000006</v>
      </c>
      <c r="AC66" s="9"/>
      <c r="AD66" s="47">
        <f t="shared" ref="AD66" si="17">AB66/X65*1000</f>
        <v>50.381482833975362</v>
      </c>
      <c r="AE66" s="63"/>
      <c r="AF66" s="15"/>
      <c r="AG66" s="15" t="s">
        <v>740</v>
      </c>
      <c r="AH66" s="63" t="s">
        <v>741</v>
      </c>
      <c r="AI66" s="64" t="s">
        <v>936</v>
      </c>
    </row>
    <row r="67" spans="1:35">
      <c r="A67" s="3" t="s">
        <v>742</v>
      </c>
      <c r="B67" s="15">
        <v>75</v>
      </c>
      <c r="C67" s="15">
        <v>0.28999999999999998</v>
      </c>
      <c r="D67" s="15" t="s">
        <v>437</v>
      </c>
      <c r="E67" s="15"/>
      <c r="F67" s="15">
        <v>164</v>
      </c>
      <c r="G67" s="15">
        <v>58.27</v>
      </c>
      <c r="H67" s="15" t="s">
        <v>438</v>
      </c>
      <c r="I67" s="15"/>
      <c r="J67" s="46" t="s">
        <v>329</v>
      </c>
      <c r="K67" s="65">
        <v>1462.5354166666666</v>
      </c>
      <c r="L67" s="15"/>
      <c r="M67" s="15">
        <v>335</v>
      </c>
      <c r="N67" s="15"/>
      <c r="O67" s="15">
        <v>49</v>
      </c>
      <c r="P67" s="15"/>
      <c r="Q67" s="37">
        <f t="shared" si="0"/>
        <v>219.77977471181993</v>
      </c>
      <c r="R67" s="15"/>
      <c r="S67" s="7">
        <v>335</v>
      </c>
      <c r="T67" s="15">
        <v>1852</v>
      </c>
      <c r="U67" s="15">
        <v>9091</v>
      </c>
      <c r="V67" s="15"/>
      <c r="W67" s="39">
        <v>393.33333333333331</v>
      </c>
      <c r="X67" s="62">
        <f>PI()*0.35^2*U:U*100/W:W</f>
        <v>889.48139102253526</v>
      </c>
      <c r="Y67" s="15"/>
      <c r="Z67" s="63">
        <v>19.030999999999999</v>
      </c>
      <c r="AA67" s="63">
        <v>0.8</v>
      </c>
      <c r="AB67" s="12">
        <f t="shared" si="15"/>
        <v>18.230999999999998</v>
      </c>
      <c r="AC67" s="63"/>
      <c r="AD67" s="47">
        <f t="shared" ref="AD67" si="18">AB67/X67*1000</f>
        <v>20.496212943861476</v>
      </c>
      <c r="AE67" s="63"/>
      <c r="AF67" s="15"/>
      <c r="AG67" s="44" t="s">
        <v>743</v>
      </c>
      <c r="AH67" s="63" t="s">
        <v>744</v>
      </c>
      <c r="AI67" s="64" t="s">
        <v>893</v>
      </c>
    </row>
    <row r="68" spans="1:35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35"/>
      <c r="L68" s="15"/>
      <c r="M68" s="15"/>
      <c r="N68" s="15"/>
      <c r="O68" s="15"/>
      <c r="P68" s="15"/>
      <c r="Q68" s="37"/>
      <c r="R68" s="15"/>
      <c r="S68" s="7">
        <v>335</v>
      </c>
      <c r="T68" s="15"/>
      <c r="U68" s="15"/>
      <c r="V68" s="15"/>
      <c r="W68" s="15"/>
      <c r="X68" s="62"/>
      <c r="Y68" s="15"/>
      <c r="Z68" s="63">
        <v>20.690999999999999</v>
      </c>
      <c r="AA68" s="63">
        <v>0.8</v>
      </c>
      <c r="AB68" s="12">
        <f t="shared" si="15"/>
        <v>19.890999999999998</v>
      </c>
      <c r="AC68" s="63"/>
      <c r="AD68" s="47">
        <f t="shared" ref="AD68" si="19">AB68/X67*1000</f>
        <v>22.362468963103979</v>
      </c>
      <c r="AE68" s="63"/>
      <c r="AF68" s="15"/>
      <c r="AG68" s="15" t="s">
        <v>745</v>
      </c>
      <c r="AH68" s="63" t="s">
        <v>746</v>
      </c>
      <c r="AI68" s="64" t="s">
        <v>937</v>
      </c>
    </row>
    <row r="69" spans="1:35">
      <c r="A69" s="3" t="s">
        <v>747</v>
      </c>
      <c r="B69" s="15">
        <v>75</v>
      </c>
      <c r="C69" s="15">
        <v>14.88</v>
      </c>
      <c r="D69" s="15" t="s">
        <v>437</v>
      </c>
      <c r="E69" s="15"/>
      <c r="F69" s="15">
        <v>177</v>
      </c>
      <c r="G69" s="15">
        <v>46.22</v>
      </c>
      <c r="H69" s="15" t="s">
        <v>438</v>
      </c>
      <c r="I69" s="15"/>
      <c r="J69" s="46" t="s">
        <v>337</v>
      </c>
      <c r="K69" s="65">
        <v>1462.7256944444443</v>
      </c>
      <c r="L69" s="15"/>
      <c r="M69" s="15">
        <v>330</v>
      </c>
      <c r="N69" s="15"/>
      <c r="O69" s="15">
        <v>47</v>
      </c>
      <c r="P69" s="15"/>
      <c r="Q69" s="37">
        <f t="shared" si="0"/>
        <v>225.05945882062449</v>
      </c>
      <c r="R69" s="15"/>
      <c r="S69" s="7">
        <v>335</v>
      </c>
      <c r="T69" s="15">
        <v>1852</v>
      </c>
      <c r="U69" s="15">
        <v>7692</v>
      </c>
      <c r="V69" s="15"/>
      <c r="W69" s="39">
        <v>393.33333333333331</v>
      </c>
      <c r="X69" s="62">
        <f>PI()*0.35^2*U:U*100/W:W</f>
        <v>752.60046856730185</v>
      </c>
      <c r="Y69" s="15"/>
      <c r="Z69" s="63">
        <f>41.619+42.007+45.717</f>
        <v>129.34300000000002</v>
      </c>
      <c r="AA69" s="63">
        <f>0.8*3</f>
        <v>2.4000000000000004</v>
      </c>
      <c r="AB69" s="12">
        <f t="shared" si="15"/>
        <v>126.94300000000001</v>
      </c>
      <c r="AC69" s="63"/>
      <c r="AD69" s="47">
        <f t="shared" ref="AD69" si="20">AB69/X69*1000</f>
        <v>168.67249663245198</v>
      </c>
      <c r="AE69" s="63"/>
      <c r="AF69" s="15"/>
      <c r="AG69" s="44" t="s">
        <v>748</v>
      </c>
      <c r="AH69" s="63" t="s">
        <v>749</v>
      </c>
      <c r="AI69" s="64" t="s">
        <v>894</v>
      </c>
    </row>
    <row r="70" spans="1:35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35"/>
      <c r="L70" s="15"/>
      <c r="M70" s="15"/>
      <c r="N70" s="15"/>
      <c r="O70" s="15"/>
      <c r="P70" s="15"/>
      <c r="Q70" s="37"/>
      <c r="R70" s="15"/>
      <c r="S70" s="7">
        <v>335</v>
      </c>
      <c r="T70" s="15"/>
      <c r="U70" s="15"/>
      <c r="V70" s="15"/>
      <c r="W70" s="15"/>
      <c r="X70" s="62"/>
      <c r="Y70" s="15"/>
      <c r="Z70" s="63">
        <f>50.623+56.254</f>
        <v>106.877</v>
      </c>
      <c r="AA70" s="63">
        <f>0.8*2</f>
        <v>1.6</v>
      </c>
      <c r="AB70" s="12">
        <f t="shared" si="15"/>
        <v>105.277</v>
      </c>
      <c r="AC70" s="63"/>
      <c r="AD70" s="47">
        <f>AB70/X69*1000</f>
        <v>139.88431365238452</v>
      </c>
      <c r="AE70" s="63"/>
      <c r="AF70" s="15"/>
      <c r="AG70" s="15" t="s">
        <v>750</v>
      </c>
      <c r="AH70" s="63" t="s">
        <v>751</v>
      </c>
      <c r="AI70" s="64" t="s">
        <v>938</v>
      </c>
    </row>
    <row r="71" spans="1:35">
      <c r="A71" s="3" t="s">
        <v>846</v>
      </c>
      <c r="B71" s="15">
        <v>75</v>
      </c>
      <c r="C71" s="15">
        <v>0.74</v>
      </c>
      <c r="D71" s="15" t="s">
        <v>437</v>
      </c>
      <c r="E71" s="15"/>
      <c r="F71" s="15">
        <v>169</v>
      </c>
      <c r="G71" s="15">
        <v>35.200000000000003</v>
      </c>
      <c r="H71" s="15" t="s">
        <v>438</v>
      </c>
      <c r="I71" s="15"/>
      <c r="J71" s="46" t="s">
        <v>340</v>
      </c>
      <c r="K71" s="65">
        <v>1462.5736111111112</v>
      </c>
      <c r="L71" s="15"/>
      <c r="M71" s="15">
        <v>290</v>
      </c>
      <c r="N71" s="15"/>
      <c r="O71" s="15">
        <v>49</v>
      </c>
      <c r="P71" s="15"/>
      <c r="Q71" s="37">
        <f t="shared" si="0"/>
        <v>190.25711840724711</v>
      </c>
      <c r="R71" s="15"/>
      <c r="S71" s="7">
        <v>335</v>
      </c>
      <c r="T71" s="15">
        <v>1852</v>
      </c>
      <c r="U71" s="15">
        <v>7708</v>
      </c>
      <c r="V71" s="15"/>
      <c r="W71" s="39">
        <v>393.33333333333331</v>
      </c>
      <c r="X71" s="62">
        <f>PI()*0.35^2*U:U*100/W:W</f>
        <v>754.16594016078568</v>
      </c>
      <c r="Y71" s="15"/>
      <c r="Z71" s="63">
        <f>42.924+38.691</f>
        <v>81.615000000000009</v>
      </c>
      <c r="AA71" s="63">
        <f>0.8*2</f>
        <v>1.6</v>
      </c>
      <c r="AB71" s="12">
        <f t="shared" si="15"/>
        <v>80.015000000000015</v>
      </c>
      <c r="AC71" s="63"/>
      <c r="AD71" s="47">
        <f t="shared" ref="AD71" si="21">AB71/X71*1000</f>
        <v>106.09733977503821</v>
      </c>
      <c r="AE71" s="63"/>
      <c r="AF71" s="15"/>
      <c r="AG71" s="15" t="s">
        <v>752</v>
      </c>
      <c r="AH71" s="63" t="s">
        <v>753</v>
      </c>
      <c r="AI71" s="64" t="s">
        <v>895</v>
      </c>
    </row>
    <row r="72" spans="1:3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35"/>
      <c r="L72" s="15"/>
      <c r="M72" s="15"/>
      <c r="N72" s="15"/>
      <c r="O72" s="15"/>
      <c r="P72" s="15"/>
      <c r="Q72" s="37"/>
      <c r="R72" s="15"/>
      <c r="S72" s="7">
        <v>335</v>
      </c>
      <c r="T72" s="15"/>
      <c r="U72" s="15"/>
      <c r="V72" s="15"/>
      <c r="W72" s="15"/>
      <c r="X72" s="62"/>
      <c r="Y72" s="15"/>
      <c r="Z72" s="63">
        <f>41.519+50.057</f>
        <v>91.575999999999993</v>
      </c>
      <c r="AA72" s="63">
        <f>0.8*2</f>
        <v>1.6</v>
      </c>
      <c r="AB72" s="12">
        <f t="shared" si="15"/>
        <v>89.975999999999999</v>
      </c>
      <c r="AC72" s="63"/>
      <c r="AD72" s="47">
        <f t="shared" ref="AD72" si="22">AB72/X71*1000</f>
        <v>119.30530829967927</v>
      </c>
      <c r="AE72" s="63"/>
      <c r="AF72" s="15"/>
      <c r="AG72" s="44" t="s">
        <v>754</v>
      </c>
      <c r="AH72" s="63" t="s">
        <v>755</v>
      </c>
      <c r="AI72" s="64" t="s">
        <v>939</v>
      </c>
    </row>
    <row r="73" spans="1:35">
      <c r="A73" s="3" t="s">
        <v>756</v>
      </c>
      <c r="B73" s="15">
        <v>73</v>
      </c>
      <c r="C73" s="15">
        <v>59.95</v>
      </c>
      <c r="D73" s="15" t="s">
        <v>437</v>
      </c>
      <c r="E73" s="15"/>
      <c r="F73" s="15">
        <v>168</v>
      </c>
      <c r="G73" s="15">
        <v>45.2</v>
      </c>
      <c r="H73" s="15" t="s">
        <v>438</v>
      </c>
      <c r="I73" s="15"/>
      <c r="J73" s="46" t="s">
        <v>358</v>
      </c>
      <c r="K73" s="65">
        <v>1462.0027777777777</v>
      </c>
      <c r="L73" s="15"/>
      <c r="M73" s="15">
        <v>250</v>
      </c>
      <c r="N73" s="15"/>
      <c r="O73" s="15">
        <v>47</v>
      </c>
      <c r="P73" s="15"/>
      <c r="Q73" s="37">
        <f t="shared" ref="Q73:Q97" si="23">M73*COS(O73*PI()/180)</f>
        <v>170.49959001562462</v>
      </c>
      <c r="R73" s="15"/>
      <c r="S73" s="7">
        <v>335</v>
      </c>
      <c r="T73" s="15">
        <v>1852</v>
      </c>
      <c r="U73" s="15">
        <v>6668</v>
      </c>
      <c r="V73" s="15"/>
      <c r="W73" s="39">
        <v>393.33333333333331</v>
      </c>
      <c r="X73" s="62">
        <f>PI()*0.35^2*U:U*100/W:W</f>
        <v>652.41028658434334</v>
      </c>
      <c r="Y73" s="15"/>
      <c r="Z73" s="63">
        <v>51.009</v>
      </c>
      <c r="AA73" s="63">
        <v>0.8</v>
      </c>
      <c r="AB73" s="12">
        <f t="shared" si="15"/>
        <v>50.209000000000003</v>
      </c>
      <c r="AC73" s="63"/>
      <c r="AD73" s="47">
        <f t="shared" ref="AD73" si="24">AB73/X73*1000</f>
        <v>76.959240270208412</v>
      </c>
      <c r="AE73" s="63"/>
      <c r="AF73" s="15"/>
      <c r="AG73" s="15" t="s">
        <v>757</v>
      </c>
      <c r="AH73" s="63" t="s">
        <v>758</v>
      </c>
      <c r="AI73" s="64" t="s">
        <v>896</v>
      </c>
    </row>
    <row r="74" spans="1:3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35"/>
      <c r="L74" s="15"/>
      <c r="M74" s="15"/>
      <c r="N74" s="15"/>
      <c r="O74" s="15"/>
      <c r="P74" s="15"/>
      <c r="Q74" s="15"/>
      <c r="R74" s="15"/>
      <c r="S74" s="7">
        <v>335</v>
      </c>
      <c r="T74" s="15"/>
      <c r="U74" s="15"/>
      <c r="V74" s="15"/>
      <c r="W74" s="15"/>
      <c r="X74" s="62"/>
      <c r="Y74" s="15"/>
      <c r="Z74" s="63">
        <v>56.533999999999999</v>
      </c>
      <c r="AA74" s="63">
        <v>0.8</v>
      </c>
      <c r="AB74" s="12">
        <f t="shared" si="15"/>
        <v>55.734000000000002</v>
      </c>
      <c r="AC74" s="63"/>
      <c r="AD74" s="47">
        <f t="shared" ref="AD74" si="25">AB74/X73*1000</f>
        <v>85.427837583297716</v>
      </c>
      <c r="AE74" s="63"/>
      <c r="AF74" s="15"/>
      <c r="AG74" s="15" t="s">
        <v>759</v>
      </c>
      <c r="AH74" s="63" t="s">
        <v>760</v>
      </c>
      <c r="AI74" s="64" t="s">
        <v>940</v>
      </c>
    </row>
    <row r="75" spans="1:35">
      <c r="A75" s="3" t="s">
        <v>847</v>
      </c>
      <c r="B75" s="15">
        <v>73</v>
      </c>
      <c r="C75" s="15">
        <v>0.08</v>
      </c>
      <c r="D75" s="15" t="s">
        <v>437</v>
      </c>
      <c r="E75" s="15"/>
      <c r="F75" s="15">
        <v>168</v>
      </c>
      <c r="G75" s="15">
        <v>44.85</v>
      </c>
      <c r="H75" s="15" t="s">
        <v>438</v>
      </c>
      <c r="I75" s="15"/>
      <c r="J75" s="46" t="s">
        <v>358</v>
      </c>
      <c r="K75" s="65">
        <v>1462.2618055555556</v>
      </c>
      <c r="L75" s="15"/>
      <c r="M75" s="15">
        <v>88</v>
      </c>
      <c r="N75" s="15"/>
      <c r="O75" s="15">
        <v>46</v>
      </c>
      <c r="P75" s="15"/>
      <c r="Q75" s="37">
        <f t="shared" si="23"/>
        <v>61.129936600391765</v>
      </c>
      <c r="R75" s="15"/>
      <c r="S75" s="7">
        <v>335</v>
      </c>
      <c r="T75" s="15">
        <v>1852</v>
      </c>
      <c r="U75" s="15">
        <v>2192</v>
      </c>
      <c r="V75" s="15"/>
      <c r="W75" s="39">
        <v>393.33333333333331</v>
      </c>
      <c r="X75" s="62">
        <f>PI()*0.35^2*U:U*100/W:W</f>
        <v>214.46960830727065</v>
      </c>
      <c r="Y75" s="15"/>
      <c r="Z75" s="63">
        <v>25.42</v>
      </c>
      <c r="AA75" s="63">
        <v>0.8</v>
      </c>
      <c r="AB75" s="12">
        <f t="shared" si="15"/>
        <v>24.62</v>
      </c>
      <c r="AC75" s="63"/>
      <c r="AD75" s="47">
        <f t="shared" ref="AD75" si="26">AB75/X75*1000</f>
        <v>114.79481962184087</v>
      </c>
      <c r="AE75" s="63"/>
      <c r="AF75" s="15"/>
      <c r="AG75" s="15" t="s">
        <v>761</v>
      </c>
      <c r="AH75" s="63" t="s">
        <v>762</v>
      </c>
      <c r="AI75" s="64" t="s">
        <v>897</v>
      </c>
    </row>
    <row r="76" spans="1:3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35"/>
      <c r="L76" s="15"/>
      <c r="M76" s="15"/>
      <c r="N76" s="15"/>
      <c r="O76" s="15"/>
      <c r="P76" s="15"/>
      <c r="Q76" s="15"/>
      <c r="R76" s="15"/>
      <c r="S76" s="7">
        <v>335</v>
      </c>
      <c r="T76" s="15"/>
      <c r="U76" s="15"/>
      <c r="V76" s="15"/>
      <c r="W76" s="15"/>
      <c r="X76" s="62"/>
      <c r="Y76" s="15"/>
      <c r="Z76" s="63">
        <v>51.363999999999997</v>
      </c>
      <c r="AA76" s="63">
        <v>0.8</v>
      </c>
      <c r="AB76" s="12">
        <f>(Z76-AA76)</f>
        <v>50.564</v>
      </c>
      <c r="AC76" s="63"/>
      <c r="AD76" s="47">
        <f>AB76/X75*1000</f>
        <v>235.76300809743145</v>
      </c>
      <c r="AE76" s="63"/>
      <c r="AF76" s="15"/>
      <c r="AG76" s="44" t="s">
        <v>763</v>
      </c>
      <c r="AH76" s="63" t="s">
        <v>764</v>
      </c>
      <c r="AI76" s="64" t="s">
        <v>941</v>
      </c>
    </row>
    <row r="77" spans="1:35">
      <c r="A77" s="3" t="s">
        <v>848</v>
      </c>
      <c r="B77" s="15">
        <v>72</v>
      </c>
      <c r="C77" s="15">
        <v>29.86</v>
      </c>
      <c r="D77" s="15" t="s">
        <v>437</v>
      </c>
      <c r="E77" s="15"/>
      <c r="F77" s="15">
        <v>168</v>
      </c>
      <c r="G77" s="15">
        <v>45.17</v>
      </c>
      <c r="H77" s="15" t="s">
        <v>438</v>
      </c>
      <c r="I77" s="15"/>
      <c r="J77" s="46" t="s">
        <v>358</v>
      </c>
      <c r="K77" s="65">
        <v>1462.4541666666667</v>
      </c>
      <c r="L77" s="15"/>
      <c r="M77" s="15">
        <v>82</v>
      </c>
      <c r="N77" s="15"/>
      <c r="O77" s="15">
        <v>43</v>
      </c>
      <c r="P77" s="15"/>
      <c r="Q77" s="37">
        <f t="shared" si="23"/>
        <v>59.971003532771988</v>
      </c>
      <c r="R77" s="15"/>
      <c r="S77" s="7">
        <v>335</v>
      </c>
      <c r="T77" s="15">
        <v>1852</v>
      </c>
      <c r="U77" s="15">
        <v>2581</v>
      </c>
      <c r="V77" s="15"/>
      <c r="W77" s="39">
        <v>393.33333333333331</v>
      </c>
      <c r="X77" s="62">
        <f>PI()*0.35^2*U:U*100/W:W</f>
        <v>252.53013642384377</v>
      </c>
      <c r="Y77" s="15"/>
      <c r="Z77" s="63">
        <v>30.222999999999999</v>
      </c>
      <c r="AA77" s="63">
        <v>0.8</v>
      </c>
      <c r="AB77" s="12">
        <f t="shared" ref="AB77" si="27">(Z77-AA77)</f>
        <v>29.422999999999998</v>
      </c>
      <c r="AC77" s="63"/>
      <c r="AD77" s="47">
        <f t="shared" ref="AD77" si="28">AB77/X77*1000</f>
        <v>116.51282661415414</v>
      </c>
      <c r="AE77" s="63"/>
      <c r="AF77" s="15"/>
      <c r="AG77" s="15" t="s">
        <v>765</v>
      </c>
      <c r="AH77" s="63" t="s">
        <v>766</v>
      </c>
      <c r="AI77" s="64" t="s">
        <v>898</v>
      </c>
    </row>
    <row r="78" spans="1:35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35"/>
      <c r="L78" s="15"/>
      <c r="M78" s="15"/>
      <c r="N78" s="15"/>
      <c r="O78" s="15"/>
      <c r="P78" s="15"/>
      <c r="Q78" s="15"/>
      <c r="R78" s="15"/>
      <c r="S78" s="7">
        <v>335</v>
      </c>
      <c r="T78" s="15"/>
      <c r="U78" s="15"/>
      <c r="V78" s="15"/>
      <c r="W78" s="15"/>
      <c r="X78" s="62"/>
      <c r="Y78" s="15"/>
      <c r="Z78" s="63">
        <v>16.78</v>
      </c>
      <c r="AA78" s="63">
        <v>0.8</v>
      </c>
      <c r="AB78" s="12">
        <f>(Z78-AA78)</f>
        <v>15.98</v>
      </c>
      <c r="AC78" s="63"/>
      <c r="AD78" s="47">
        <f>AB78/X77*1000</f>
        <v>63.279576157909915</v>
      </c>
      <c r="AE78" s="63"/>
      <c r="AF78" s="15"/>
      <c r="AG78" s="15" t="s">
        <v>767</v>
      </c>
      <c r="AH78" s="63" t="s">
        <v>768</v>
      </c>
      <c r="AI78" s="64" t="s">
        <v>942</v>
      </c>
    </row>
    <row r="79" spans="1:35">
      <c r="A79" s="3" t="s">
        <v>769</v>
      </c>
      <c r="B79" s="15">
        <v>68</v>
      </c>
      <c r="C79" s="15">
        <v>2.2999999999999998</v>
      </c>
      <c r="D79" s="15" t="s">
        <v>437</v>
      </c>
      <c r="E79" s="15"/>
      <c r="F79" s="15">
        <v>168</v>
      </c>
      <c r="G79" s="15">
        <v>50.74</v>
      </c>
      <c r="H79" s="15" t="s">
        <v>438</v>
      </c>
      <c r="I79" s="15"/>
      <c r="J79" s="46" t="s">
        <v>849</v>
      </c>
      <c r="K79" s="65">
        <v>1462.6131944444444</v>
      </c>
      <c r="L79" s="15"/>
      <c r="M79" s="15">
        <v>87</v>
      </c>
      <c r="N79" s="15"/>
      <c r="O79" s="15">
        <v>47</v>
      </c>
      <c r="P79" s="15"/>
      <c r="Q79" s="37">
        <f t="shared" si="23"/>
        <v>59.333857325437364</v>
      </c>
      <c r="R79" s="15"/>
      <c r="S79" s="7">
        <v>335</v>
      </c>
      <c r="T79" s="15">
        <v>1852</v>
      </c>
      <c r="U79" s="15">
        <v>3957</v>
      </c>
      <c r="V79" s="15"/>
      <c r="W79" s="39">
        <v>393.33333333333331</v>
      </c>
      <c r="X79" s="62">
        <f>PI()*0.35^2*U:U*100/W:W</f>
        <v>387.16069346344426</v>
      </c>
      <c r="Y79" s="15"/>
      <c r="Z79" s="63">
        <v>71.938000000000002</v>
      </c>
      <c r="AA79" s="63">
        <v>0.8</v>
      </c>
      <c r="AB79" s="12">
        <f t="shared" ref="AB79" si="29">(Z79-AA79)</f>
        <v>71.138000000000005</v>
      </c>
      <c r="AC79" s="63"/>
      <c r="AD79" s="47">
        <f t="shared" ref="AD79" si="30">AB79/X79*1000</f>
        <v>183.74282617281463</v>
      </c>
      <c r="AE79" s="63"/>
      <c r="AF79" s="15"/>
      <c r="AG79" s="15" t="s">
        <v>770</v>
      </c>
      <c r="AH79" s="63" t="s">
        <v>771</v>
      </c>
      <c r="AI79" s="64" t="s">
        <v>899</v>
      </c>
    </row>
    <row r="80" spans="1:35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35"/>
      <c r="L80" s="15"/>
      <c r="M80" s="15"/>
      <c r="N80" s="15"/>
      <c r="O80" s="15"/>
      <c r="P80" s="15"/>
      <c r="Q80" s="15"/>
      <c r="R80" s="15"/>
      <c r="S80" s="7">
        <v>335</v>
      </c>
      <c r="T80" s="15"/>
      <c r="U80" s="15"/>
      <c r="V80" s="15"/>
      <c r="W80" s="15"/>
      <c r="X80" s="62"/>
      <c r="Y80" s="15"/>
      <c r="Z80" s="63">
        <f>45.261+22.767</f>
        <v>68.028000000000006</v>
      </c>
      <c r="AA80" s="63">
        <v>1.6</v>
      </c>
      <c r="AB80" s="12">
        <f>(Z80-AA80)</f>
        <v>66.428000000000011</v>
      </c>
      <c r="AC80" s="63"/>
      <c r="AD80" s="47">
        <f>AB80/X79*1000</f>
        <v>171.57733499687552</v>
      </c>
      <c r="AE80" s="63"/>
      <c r="AF80" s="15"/>
      <c r="AG80" s="44" t="s">
        <v>772</v>
      </c>
      <c r="AH80" s="63" t="s">
        <v>773</v>
      </c>
      <c r="AI80" s="64" t="s">
        <v>943</v>
      </c>
    </row>
    <row r="81" spans="1:35">
      <c r="A81" s="3" t="s">
        <v>774</v>
      </c>
      <c r="B81" s="15">
        <v>69</v>
      </c>
      <c r="C81" s="15">
        <v>0</v>
      </c>
      <c r="D81" s="15" t="s">
        <v>437</v>
      </c>
      <c r="E81" s="15"/>
      <c r="F81" s="15">
        <v>168</v>
      </c>
      <c r="G81" s="15">
        <v>51.09</v>
      </c>
      <c r="H81" s="15" t="s">
        <v>438</v>
      </c>
      <c r="I81" s="15"/>
      <c r="J81" s="46" t="s">
        <v>358</v>
      </c>
      <c r="K81" s="65">
        <v>1462.8895833333333</v>
      </c>
      <c r="L81" s="15"/>
      <c r="M81" s="15">
        <v>65</v>
      </c>
      <c r="N81" s="15"/>
      <c r="O81" s="15">
        <v>30</v>
      </c>
      <c r="P81" s="15"/>
      <c r="Q81" s="37">
        <f t="shared" si="23"/>
        <v>56.291651245988518</v>
      </c>
      <c r="R81" s="15"/>
      <c r="S81" s="7">
        <v>335</v>
      </c>
      <c r="T81" s="15">
        <v>1852</v>
      </c>
      <c r="U81" s="15">
        <v>145</v>
      </c>
      <c r="V81" s="15"/>
      <c r="W81" s="39">
        <v>393.33333333333331</v>
      </c>
      <c r="X81" s="73">
        <v>14.187086315946278</v>
      </c>
      <c r="Y81" s="74"/>
      <c r="Z81" s="67">
        <v>28.960999999999999</v>
      </c>
      <c r="AA81" s="67">
        <v>0.8</v>
      </c>
      <c r="AB81" s="75">
        <v>225.28799999999998</v>
      </c>
      <c r="AC81" s="67"/>
      <c r="AD81" s="66">
        <v>882.71906057703029</v>
      </c>
      <c r="AE81" s="63" t="s">
        <v>780</v>
      </c>
      <c r="AF81" s="15"/>
      <c r="AG81" s="15" t="s">
        <v>775</v>
      </c>
      <c r="AH81" s="63" t="s">
        <v>776</v>
      </c>
      <c r="AI81" s="64" t="s">
        <v>900</v>
      </c>
    </row>
    <row r="82" spans="1:3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35"/>
      <c r="L82" s="15"/>
      <c r="M82" s="15"/>
      <c r="N82" s="15"/>
      <c r="O82" s="15"/>
      <c r="P82" s="15"/>
      <c r="Q82" s="15"/>
      <c r="R82" s="15"/>
      <c r="S82" s="7">
        <v>335</v>
      </c>
      <c r="T82" s="15"/>
      <c r="U82" s="15"/>
      <c r="V82" s="15"/>
      <c r="W82" s="15"/>
      <c r="X82" s="73">
        <v>255.22050000000002</v>
      </c>
      <c r="Y82" s="74"/>
      <c r="Z82" s="67">
        <v>22.501999999999999</v>
      </c>
      <c r="AA82" s="67">
        <v>0.8</v>
      </c>
      <c r="AB82" s="75">
        <v>173.61599999999999</v>
      </c>
      <c r="AC82" s="67"/>
      <c r="AD82" s="66">
        <v>680.25883500737586</v>
      </c>
      <c r="AE82" s="63" t="s">
        <v>780</v>
      </c>
      <c r="AF82" s="15"/>
      <c r="AG82" s="15" t="s">
        <v>777</v>
      </c>
      <c r="AH82" s="63" t="s">
        <v>778</v>
      </c>
      <c r="AI82" s="64" t="s">
        <v>944</v>
      </c>
    </row>
    <row r="83" spans="1:35">
      <c r="A83" s="3" t="s">
        <v>779</v>
      </c>
      <c r="B83" s="15">
        <v>68</v>
      </c>
      <c r="C83" s="15">
        <v>12.11</v>
      </c>
      <c r="D83" s="15" t="s">
        <v>437</v>
      </c>
      <c r="E83" s="15"/>
      <c r="F83" s="15">
        <v>167</v>
      </c>
      <c r="G83" s="15">
        <v>20.84</v>
      </c>
      <c r="H83" s="15" t="s">
        <v>438</v>
      </c>
      <c r="I83" s="15"/>
      <c r="J83" s="46" t="s">
        <v>850</v>
      </c>
      <c r="K83" s="65">
        <v>1462.2874999999999</v>
      </c>
      <c r="L83" s="15"/>
      <c r="M83" s="15">
        <v>85</v>
      </c>
      <c r="N83" s="15"/>
      <c r="O83" s="15">
        <v>51</v>
      </c>
      <c r="P83" s="15"/>
      <c r="Q83" s="37">
        <f t="shared" si="23"/>
        <v>53.492233239236185</v>
      </c>
      <c r="R83" s="15"/>
      <c r="S83" s="7">
        <v>335</v>
      </c>
      <c r="T83" s="15">
        <v>1852</v>
      </c>
      <c r="U83" s="15">
        <v>2583</v>
      </c>
      <c r="V83" s="15"/>
      <c r="W83" s="39">
        <v>393.33333333333331</v>
      </c>
      <c r="X83" s="73">
        <v>252.72582037302922</v>
      </c>
      <c r="Y83" s="74"/>
      <c r="Z83" s="67">
        <v>41.862099999999998</v>
      </c>
      <c r="AA83" s="67">
        <v>0.8</v>
      </c>
      <c r="AB83" s="75">
        <v>328.49680000000001</v>
      </c>
      <c r="AC83" s="67"/>
      <c r="AD83" s="66">
        <v>1299.8149516940177</v>
      </c>
      <c r="AE83" s="63" t="s">
        <v>780</v>
      </c>
      <c r="AF83" s="15"/>
      <c r="AG83" s="15" t="s">
        <v>781</v>
      </c>
      <c r="AH83" s="63" t="s">
        <v>782</v>
      </c>
      <c r="AI83" s="64" t="s">
        <v>901</v>
      </c>
    </row>
    <row r="84" spans="1:35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35"/>
      <c r="L84" s="15"/>
      <c r="M84" s="15"/>
      <c r="N84" s="15"/>
      <c r="O84" s="15"/>
      <c r="P84" s="15"/>
      <c r="Q84" s="15"/>
      <c r="R84" s="15"/>
      <c r="S84" s="7">
        <v>335</v>
      </c>
      <c r="T84" s="15"/>
      <c r="U84" s="15"/>
      <c r="V84" s="15"/>
      <c r="W84" s="15"/>
      <c r="X84" s="73"/>
      <c r="Y84" s="74"/>
      <c r="Z84" s="67">
        <v>51.619</v>
      </c>
      <c r="AA84" s="67">
        <v>0.8</v>
      </c>
      <c r="AB84" s="75">
        <v>203.27600000000001</v>
      </c>
      <c r="AC84" s="67"/>
      <c r="AD84" s="66">
        <v>804.33411869020699</v>
      </c>
      <c r="AE84" s="63" t="s">
        <v>780</v>
      </c>
      <c r="AF84" s="15"/>
      <c r="AG84" s="44" t="s">
        <v>783</v>
      </c>
      <c r="AH84" s="63" t="s">
        <v>784</v>
      </c>
      <c r="AI84" s="64" t="s">
        <v>945</v>
      </c>
    </row>
    <row r="85" spans="1:35">
      <c r="A85" s="3" t="s">
        <v>851</v>
      </c>
      <c r="B85" s="15">
        <v>67</v>
      </c>
      <c r="C85" s="15">
        <v>45.87</v>
      </c>
      <c r="D85" s="15" t="s">
        <v>437</v>
      </c>
      <c r="E85" s="15"/>
      <c r="F85" s="15">
        <v>168</v>
      </c>
      <c r="G85" s="15">
        <v>30.18</v>
      </c>
      <c r="H85" s="15" t="s">
        <v>438</v>
      </c>
      <c r="I85" s="15"/>
      <c r="J85" s="46" t="s">
        <v>383</v>
      </c>
      <c r="K85" s="65">
        <v>1462.5506944444444</v>
      </c>
      <c r="L85" s="15"/>
      <c r="M85" s="15">
        <v>55</v>
      </c>
      <c r="N85" s="15"/>
      <c r="O85" s="15">
        <v>40</v>
      </c>
      <c r="P85" s="15"/>
      <c r="Q85" s="37">
        <f t="shared" si="23"/>
        <v>42.132444371543791</v>
      </c>
      <c r="R85" s="15"/>
      <c r="S85" s="7">
        <v>335</v>
      </c>
      <c r="T85" s="15">
        <v>1852</v>
      </c>
      <c r="U85" s="15">
        <v>454</v>
      </c>
      <c r="V85" s="15"/>
      <c r="W85" s="39">
        <v>393.33333333333331</v>
      </c>
      <c r="X85" s="73">
        <v>44.420256465100756</v>
      </c>
      <c r="Y85" s="74"/>
      <c r="Z85" s="67">
        <v>72.709000000000003</v>
      </c>
      <c r="AA85" s="67">
        <v>1.6</v>
      </c>
      <c r="AB85" s="75">
        <v>568.87200000000007</v>
      </c>
      <c r="AC85" s="67"/>
      <c r="AD85" s="66">
        <v>2418.637477758622</v>
      </c>
      <c r="AE85" s="63" t="s">
        <v>621</v>
      </c>
      <c r="AF85" s="15"/>
      <c r="AG85" s="15" t="s">
        <v>785</v>
      </c>
      <c r="AH85" s="63" t="s">
        <v>786</v>
      </c>
      <c r="AI85" s="64" t="s">
        <v>902</v>
      </c>
    </row>
    <row r="86" spans="1:35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35"/>
      <c r="L86" s="15"/>
      <c r="M86" s="15"/>
      <c r="N86" s="15"/>
      <c r="O86" s="15"/>
      <c r="P86" s="15"/>
      <c r="Q86" s="15"/>
      <c r="R86" s="15"/>
      <c r="S86" s="7">
        <v>335</v>
      </c>
      <c r="T86" s="15"/>
      <c r="U86" s="15"/>
      <c r="V86" s="15"/>
      <c r="W86" s="15"/>
      <c r="X86" s="73">
        <v>235.20350000000002</v>
      </c>
      <c r="Y86" s="74"/>
      <c r="Z86" s="67"/>
      <c r="AA86" s="67"/>
      <c r="AB86" s="75"/>
      <c r="AC86" s="67"/>
      <c r="AD86" s="67"/>
      <c r="AE86" s="63" t="s">
        <v>820</v>
      </c>
      <c r="AF86" s="15"/>
      <c r="AG86" s="15" t="s">
        <v>787</v>
      </c>
      <c r="AH86" s="63" t="s">
        <v>788</v>
      </c>
      <c r="AI86" s="64" t="s">
        <v>946</v>
      </c>
    </row>
    <row r="87" spans="1:35">
      <c r="A87" s="3" t="s">
        <v>852</v>
      </c>
      <c r="B87" s="15">
        <v>67</v>
      </c>
      <c r="C87" s="15">
        <v>12.18</v>
      </c>
      <c r="D87" s="15" t="s">
        <v>437</v>
      </c>
      <c r="E87" s="15"/>
      <c r="F87" s="15">
        <v>168</v>
      </c>
      <c r="G87" s="15">
        <v>53.73</v>
      </c>
      <c r="H87" s="15" t="s">
        <v>438</v>
      </c>
      <c r="I87" s="15"/>
      <c r="J87" s="46" t="s">
        <v>383</v>
      </c>
      <c r="K87" s="65">
        <v>1462.7666666666667</v>
      </c>
      <c r="L87" s="15"/>
      <c r="M87" s="15">
        <v>50</v>
      </c>
      <c r="N87" s="15"/>
      <c r="O87" s="15">
        <v>30</v>
      </c>
      <c r="P87" s="15"/>
      <c r="Q87" s="37">
        <f t="shared" si="23"/>
        <v>43.301270189221938</v>
      </c>
      <c r="R87" s="15"/>
      <c r="S87" s="7">
        <v>335</v>
      </c>
      <c r="T87" s="15">
        <v>1852</v>
      </c>
      <c r="U87" s="15">
        <v>1260</v>
      </c>
      <c r="V87" s="15"/>
      <c r="W87" s="39">
        <v>393.33333333333331</v>
      </c>
      <c r="X87" s="73">
        <v>123.28088798684351</v>
      </c>
      <c r="Y87" s="74"/>
      <c r="Z87" s="67">
        <v>51.68</v>
      </c>
      <c r="AA87" s="67">
        <v>1.6</v>
      </c>
      <c r="AB87" s="75">
        <v>400.64</v>
      </c>
      <c r="AC87" s="67"/>
      <c r="AD87" s="66">
        <v>1779.0803525833167</v>
      </c>
      <c r="AE87" s="63" t="s">
        <v>621</v>
      </c>
      <c r="AF87" s="15"/>
      <c r="AG87" s="15" t="s">
        <v>789</v>
      </c>
      <c r="AH87" s="63" t="s">
        <v>790</v>
      </c>
      <c r="AI87" s="64" t="s">
        <v>890</v>
      </c>
    </row>
    <row r="88" spans="1:35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35"/>
      <c r="L88" s="15"/>
      <c r="M88" s="15"/>
      <c r="N88" s="15"/>
      <c r="O88" s="15"/>
      <c r="P88" s="15"/>
      <c r="Q88" s="15"/>
      <c r="R88" s="15"/>
      <c r="S88" s="7">
        <v>335</v>
      </c>
      <c r="T88" s="15"/>
      <c r="U88" s="15"/>
      <c r="V88" s="15"/>
      <c r="W88" s="15"/>
      <c r="X88" s="73">
        <v>225.19499999999999</v>
      </c>
      <c r="Y88" s="74"/>
      <c r="Z88" s="67">
        <v>68.808999999999997</v>
      </c>
      <c r="AA88" s="67">
        <v>1.6</v>
      </c>
      <c r="AB88" s="75">
        <v>268.83600000000001</v>
      </c>
      <c r="AC88" s="67"/>
      <c r="AD88" s="66">
        <v>1193.792046892693</v>
      </c>
      <c r="AE88" s="63" t="s">
        <v>621</v>
      </c>
      <c r="AF88" s="15"/>
      <c r="AG88" s="44" t="s">
        <v>791</v>
      </c>
      <c r="AH88" s="63" t="s">
        <v>792</v>
      </c>
      <c r="AI88" s="64" t="s">
        <v>947</v>
      </c>
    </row>
    <row r="89" spans="1:35">
      <c r="A89" s="3" t="s">
        <v>853</v>
      </c>
      <c r="B89" s="15">
        <v>66</v>
      </c>
      <c r="C89" s="15">
        <v>44.17</v>
      </c>
      <c r="D89" s="15"/>
      <c r="E89" s="15"/>
      <c r="F89" s="15">
        <v>168</v>
      </c>
      <c r="G89" s="15">
        <v>53.97</v>
      </c>
      <c r="H89" s="15"/>
      <c r="I89" s="15"/>
      <c r="J89" s="46" t="s">
        <v>793</v>
      </c>
      <c r="K89" s="65">
        <v>1462.9048611111111</v>
      </c>
      <c r="L89" s="15"/>
      <c r="M89" s="15">
        <v>44</v>
      </c>
      <c r="N89" s="15"/>
      <c r="O89" s="15">
        <v>20</v>
      </c>
      <c r="P89" s="15"/>
      <c r="Q89" s="37">
        <f t="shared" si="23"/>
        <v>41.346475314579969</v>
      </c>
      <c r="R89" s="15"/>
      <c r="S89" s="7">
        <v>335</v>
      </c>
      <c r="T89" s="15">
        <v>1852</v>
      </c>
      <c r="U89" s="15">
        <v>694</v>
      </c>
      <c r="V89" s="15"/>
      <c r="W89" s="39">
        <v>393.33333333333331</v>
      </c>
      <c r="X89" s="73">
        <v>67.902330367356669</v>
      </c>
      <c r="Y89" s="74"/>
      <c r="Z89" s="67">
        <v>46.033999999999999</v>
      </c>
      <c r="AA89" s="67">
        <v>0.8</v>
      </c>
      <c r="AB89" s="75">
        <v>361.87200000000001</v>
      </c>
      <c r="AC89" s="67"/>
      <c r="AD89" s="66">
        <v>1697.4568543348307</v>
      </c>
      <c r="AE89" s="63" t="s">
        <v>780</v>
      </c>
      <c r="AF89" s="15"/>
      <c r="AG89" s="15" t="s">
        <v>794</v>
      </c>
      <c r="AH89" s="63" t="s">
        <v>795</v>
      </c>
      <c r="AI89" s="64" t="s">
        <v>903</v>
      </c>
    </row>
    <row r="90" spans="1:35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35"/>
      <c r="L90" s="15"/>
      <c r="M90" s="15"/>
      <c r="N90" s="15"/>
      <c r="O90" s="15"/>
      <c r="P90" s="15"/>
      <c r="Q90" s="15"/>
      <c r="R90" s="15"/>
      <c r="S90" s="7">
        <v>335</v>
      </c>
      <c r="T90" s="15"/>
      <c r="U90" s="15"/>
      <c r="V90" s="15"/>
      <c r="W90" s="15"/>
      <c r="X90" s="73">
        <v>213.1848</v>
      </c>
      <c r="Y90" s="74"/>
      <c r="Z90" s="67">
        <v>56.66</v>
      </c>
      <c r="AA90" s="67">
        <v>1.6</v>
      </c>
      <c r="AB90" s="75">
        <v>440.47999999999996</v>
      </c>
      <c r="AC90" s="67"/>
      <c r="AD90" s="66">
        <v>2066.1885838014714</v>
      </c>
      <c r="AE90" s="63" t="s">
        <v>621</v>
      </c>
      <c r="AF90" s="15"/>
      <c r="AG90" s="15" t="s">
        <v>796</v>
      </c>
      <c r="AH90" s="63" t="s">
        <v>797</v>
      </c>
      <c r="AI90" s="64" t="s">
        <v>948</v>
      </c>
    </row>
    <row r="91" spans="1:35">
      <c r="A91" s="3" t="s">
        <v>854</v>
      </c>
      <c r="B91" s="15">
        <v>66</v>
      </c>
      <c r="C91" s="15">
        <v>16.920000000000002</v>
      </c>
      <c r="D91" s="15" t="s">
        <v>437</v>
      </c>
      <c r="E91" s="15"/>
      <c r="F91" s="15">
        <v>168</v>
      </c>
      <c r="G91" s="15">
        <v>52.88</v>
      </c>
      <c r="H91" s="15" t="s">
        <v>438</v>
      </c>
      <c r="I91" s="15"/>
      <c r="J91" s="46" t="s">
        <v>413</v>
      </c>
      <c r="K91" s="65">
        <v>1462.05</v>
      </c>
      <c r="L91" s="15"/>
      <c r="M91" s="15">
        <v>62</v>
      </c>
      <c r="N91" s="15"/>
      <c r="O91" s="15">
        <v>37</v>
      </c>
      <c r="P91" s="15"/>
      <c r="Q91" s="37">
        <f t="shared" si="23"/>
        <v>49.515401622932153</v>
      </c>
      <c r="R91" s="15"/>
      <c r="S91" s="7">
        <v>335</v>
      </c>
      <c r="T91" s="15">
        <v>1852</v>
      </c>
      <c r="U91" s="15">
        <v>2730</v>
      </c>
      <c r="V91" s="15"/>
      <c r="W91" s="39">
        <v>393.33333333333331</v>
      </c>
      <c r="X91" s="73">
        <f>PI()*0.35^2*U:U*100/W:W</f>
        <v>267.10859063816099</v>
      </c>
      <c r="Y91" s="74"/>
      <c r="Z91" s="67">
        <f>29.98+19.256</f>
        <v>49.236000000000004</v>
      </c>
      <c r="AA91" s="67">
        <v>1.6</v>
      </c>
      <c r="AB91" s="75">
        <f>(Z91-AA91)*4</f>
        <v>190.54400000000001</v>
      </c>
      <c r="AC91" s="67"/>
      <c r="AD91" s="66">
        <f>AB91/X91*1000</f>
        <v>713.35781280850188</v>
      </c>
      <c r="AE91" s="63" t="s">
        <v>621</v>
      </c>
      <c r="AF91" s="15"/>
      <c r="AG91" s="15" t="s">
        <v>798</v>
      </c>
      <c r="AH91" s="63" t="s">
        <v>799</v>
      </c>
      <c r="AI91" s="64" t="s">
        <v>904</v>
      </c>
    </row>
    <row r="92" spans="1:35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35"/>
      <c r="L92" s="15"/>
      <c r="M92" s="15"/>
      <c r="N92" s="15"/>
      <c r="O92" s="15"/>
      <c r="P92" s="15"/>
      <c r="Q92" s="15"/>
      <c r="R92" s="15"/>
      <c r="S92" s="7">
        <v>335</v>
      </c>
      <c r="T92" s="15"/>
      <c r="U92" s="15"/>
      <c r="V92" s="15"/>
      <c r="W92" s="15"/>
      <c r="X92" s="73"/>
      <c r="Y92" s="74"/>
      <c r="Z92" s="67">
        <v>48.235999999999997</v>
      </c>
      <c r="AA92" s="67">
        <v>0.8</v>
      </c>
      <c r="AB92" s="75">
        <f>(Z92-AA92)*4</f>
        <v>189.744</v>
      </c>
      <c r="AC92" s="67"/>
      <c r="AD92" s="66">
        <f>AB92/X91*1000</f>
        <v>710.36277622772889</v>
      </c>
      <c r="AE92" s="63" t="s">
        <v>780</v>
      </c>
      <c r="AF92" s="15"/>
      <c r="AG92" s="44" t="s">
        <v>800</v>
      </c>
      <c r="AH92" s="63" t="s">
        <v>801</v>
      </c>
      <c r="AI92" s="64" t="s">
        <v>949</v>
      </c>
    </row>
    <row r="93" spans="1:35">
      <c r="A93" s="3" t="s">
        <v>855</v>
      </c>
      <c r="B93" s="15">
        <v>65</v>
      </c>
      <c r="C93" s="15">
        <v>39.200000000000003</v>
      </c>
      <c r="D93" s="15" t="s">
        <v>437</v>
      </c>
      <c r="E93" s="15"/>
      <c r="F93" s="15">
        <v>168</v>
      </c>
      <c r="G93" s="15">
        <v>42.67</v>
      </c>
      <c r="H93" s="15" t="s">
        <v>689</v>
      </c>
      <c r="I93" s="15"/>
      <c r="J93" s="46" t="s">
        <v>856</v>
      </c>
      <c r="K93" s="65">
        <v>1462.3472222222222</v>
      </c>
      <c r="L93" s="15"/>
      <c r="M93" s="15">
        <v>68</v>
      </c>
      <c r="N93" s="15"/>
      <c r="O93" s="15">
        <v>50</v>
      </c>
      <c r="P93" s="15"/>
      <c r="Q93" s="37">
        <f t="shared" si="23"/>
        <v>43.709557458684678</v>
      </c>
      <c r="R93" s="15"/>
      <c r="S93" s="7">
        <v>335</v>
      </c>
      <c r="T93" s="15">
        <v>1852</v>
      </c>
      <c r="U93" s="15">
        <v>3150</v>
      </c>
      <c r="V93" s="15"/>
      <c r="W93" s="39">
        <v>393.33333333333331</v>
      </c>
      <c r="X93" s="73">
        <f>PI()*0.35^2*U:U*100/W:W</f>
        <v>308.20221996710876</v>
      </c>
      <c r="Y93" s="74"/>
      <c r="Z93" s="67">
        <v>59.488999999999997</v>
      </c>
      <c r="AA93" s="67">
        <v>0.8</v>
      </c>
      <c r="AB93" s="75">
        <f>(Z93-AA93)</f>
        <v>58.689</v>
      </c>
      <c r="AC93" s="67"/>
      <c r="AD93" s="66">
        <f t="shared" ref="AD93:AD97" si="31">AB93/X93*1000</f>
        <v>190.42367704639918</v>
      </c>
      <c r="AE93" s="63"/>
      <c r="AF93" s="15"/>
      <c r="AG93" s="15" t="s">
        <v>802</v>
      </c>
      <c r="AH93" s="63" t="s">
        <v>803</v>
      </c>
      <c r="AI93" s="64" t="s">
        <v>905</v>
      </c>
    </row>
    <row r="94" spans="1:35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35"/>
      <c r="L94" s="15"/>
      <c r="M94" s="15"/>
      <c r="N94" s="15"/>
      <c r="O94" s="15"/>
      <c r="P94" s="15"/>
      <c r="Q94" s="15"/>
      <c r="R94" s="15"/>
      <c r="S94" s="7">
        <v>335</v>
      </c>
      <c r="T94" s="15"/>
      <c r="U94" s="15"/>
      <c r="V94" s="15"/>
      <c r="W94" s="15"/>
      <c r="X94" s="73"/>
      <c r="Y94" s="74"/>
      <c r="Z94" s="67">
        <v>49.329000000000001</v>
      </c>
      <c r="AA94" s="67">
        <v>0.8</v>
      </c>
      <c r="AB94" s="75">
        <f>(Z94-AA94)</f>
        <v>48.529000000000003</v>
      </c>
      <c r="AC94" s="67"/>
      <c r="AD94" s="66">
        <f>AB94/X93*1000</f>
        <v>157.45830774735822</v>
      </c>
      <c r="AE94" s="63"/>
      <c r="AF94" s="15"/>
      <c r="AG94" s="15" t="s">
        <v>804</v>
      </c>
      <c r="AH94" s="63" t="s">
        <v>805</v>
      </c>
      <c r="AI94" s="64" t="s">
        <v>950</v>
      </c>
    </row>
    <row r="95" spans="1:35">
      <c r="A95" s="3" t="s">
        <v>412</v>
      </c>
      <c r="B95" s="15">
        <v>65</v>
      </c>
      <c r="C95" s="15">
        <v>16.420000000000002</v>
      </c>
      <c r="D95" s="15" t="s">
        <v>437</v>
      </c>
      <c r="E95" s="15"/>
      <c r="F95" s="15">
        <v>169</v>
      </c>
      <c r="G95" s="15">
        <v>2.38</v>
      </c>
      <c r="H95" s="15" t="s">
        <v>438</v>
      </c>
      <c r="I95" s="15"/>
      <c r="J95" s="46" t="s">
        <v>413</v>
      </c>
      <c r="K95" s="65">
        <v>1462.4749999999999</v>
      </c>
      <c r="L95" s="15"/>
      <c r="M95" s="15">
        <v>76</v>
      </c>
      <c r="N95" s="15"/>
      <c r="O95" s="15">
        <v>48</v>
      </c>
      <c r="P95" s="15"/>
      <c r="Q95" s="37">
        <f t="shared" si="23"/>
        <v>50.853926083273223</v>
      </c>
      <c r="R95" s="15"/>
      <c r="S95" s="7">
        <v>335</v>
      </c>
      <c r="T95" s="15">
        <v>1852</v>
      </c>
      <c r="U95" s="15">
        <v>2759</v>
      </c>
      <c r="V95" s="15"/>
      <c r="W95" s="39">
        <v>393.33333333333331</v>
      </c>
      <c r="X95" s="73">
        <f>PI()*0.35^2*U:U*100/W:W</f>
        <v>269.94600790135024</v>
      </c>
      <c r="Y95" s="74"/>
      <c r="Z95" s="67">
        <f>53.712+75.077</f>
        <v>128.78899999999999</v>
      </c>
      <c r="AA95" s="67">
        <v>1.6</v>
      </c>
      <c r="AB95" s="75">
        <f>(Z95-AA95)</f>
        <v>127.18899999999999</v>
      </c>
      <c r="AC95" s="67"/>
      <c r="AD95" s="66">
        <f t="shared" si="31"/>
        <v>471.16458949998724</v>
      </c>
      <c r="AE95" s="63"/>
      <c r="AF95" s="15"/>
      <c r="AG95" s="15" t="s">
        <v>806</v>
      </c>
      <c r="AH95" s="63" t="s">
        <v>807</v>
      </c>
      <c r="AI95" s="64" t="s">
        <v>906</v>
      </c>
    </row>
    <row r="96" spans="1:3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35"/>
      <c r="L96" s="15"/>
      <c r="M96" s="15"/>
      <c r="N96" s="15"/>
      <c r="O96" s="15"/>
      <c r="P96" s="15"/>
      <c r="Q96" s="15"/>
      <c r="R96" s="15"/>
      <c r="S96" s="7">
        <v>335</v>
      </c>
      <c r="T96" s="15"/>
      <c r="U96" s="15"/>
      <c r="V96" s="15"/>
      <c r="W96" s="15"/>
      <c r="X96" s="62"/>
      <c r="Y96" s="15"/>
      <c r="Z96" s="63">
        <f>66.74+44.998</f>
        <v>111.738</v>
      </c>
      <c r="AA96" s="63">
        <v>1.6</v>
      </c>
      <c r="AB96" s="12">
        <f>(Z96-AA96)</f>
        <v>110.13800000000001</v>
      </c>
      <c r="AC96" s="63"/>
      <c r="AD96" s="47">
        <f>AB96/X95*1000</f>
        <v>408.00010660001726</v>
      </c>
      <c r="AE96" s="63"/>
      <c r="AF96" s="15"/>
      <c r="AG96" s="44" t="s">
        <v>808</v>
      </c>
      <c r="AH96" s="63" t="s">
        <v>809</v>
      </c>
      <c r="AI96" s="64" t="s">
        <v>951</v>
      </c>
    </row>
    <row r="97" spans="1:35">
      <c r="A97" s="3" t="s">
        <v>418</v>
      </c>
      <c r="B97" s="15">
        <v>65</v>
      </c>
      <c r="C97" s="15">
        <v>3.78</v>
      </c>
      <c r="D97" s="15" t="s">
        <v>437</v>
      </c>
      <c r="E97" s="15"/>
      <c r="F97" s="15">
        <v>169</v>
      </c>
      <c r="G97" s="15">
        <v>36.03</v>
      </c>
      <c r="H97" s="15" t="s">
        <v>438</v>
      </c>
      <c r="I97" s="15"/>
      <c r="J97" s="46" t="s">
        <v>413</v>
      </c>
      <c r="K97" s="65">
        <v>1462.6097222222222</v>
      </c>
      <c r="L97" s="15"/>
      <c r="M97" s="15">
        <v>72</v>
      </c>
      <c r="N97" s="15"/>
      <c r="O97" s="15">
        <v>51</v>
      </c>
      <c r="P97" s="15"/>
      <c r="Q97" s="37">
        <f t="shared" si="23"/>
        <v>45.311068155588302</v>
      </c>
      <c r="R97" s="15"/>
      <c r="S97" s="7">
        <v>335</v>
      </c>
      <c r="T97" s="15">
        <v>1852</v>
      </c>
      <c r="U97" s="15">
        <v>2535</v>
      </c>
      <c r="V97" s="15"/>
      <c r="W97" s="39">
        <v>393.33333333333331</v>
      </c>
      <c r="X97" s="62">
        <f>PI()*0.35^2*U:U*100/W:W</f>
        <v>248.02940559257803</v>
      </c>
      <c r="Y97" s="15"/>
      <c r="Z97" s="63">
        <v>52.618000000000002</v>
      </c>
      <c r="AA97" s="63">
        <v>0.8</v>
      </c>
      <c r="AB97" s="12">
        <f>(Z97-AA97)*4</f>
        <v>207.27200000000002</v>
      </c>
      <c r="AC97" s="63"/>
      <c r="AD97" s="47">
        <f t="shared" si="31"/>
        <v>835.67510676726943</v>
      </c>
      <c r="AE97" s="63"/>
      <c r="AF97" s="15"/>
      <c r="AG97" s="15" t="s">
        <v>810</v>
      </c>
      <c r="AH97" s="63" t="s">
        <v>811</v>
      </c>
      <c r="AI97" s="64" t="s">
        <v>907</v>
      </c>
    </row>
    <row r="98" spans="1:3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20">
        <v>335</v>
      </c>
      <c r="T98" s="34"/>
      <c r="U98" s="34"/>
      <c r="V98" s="34"/>
      <c r="W98" s="34"/>
      <c r="X98" s="68"/>
      <c r="Y98" s="34"/>
      <c r="Z98" s="69">
        <v>53.491999999999997</v>
      </c>
      <c r="AA98" s="69">
        <v>0.8</v>
      </c>
      <c r="AB98" s="24">
        <f>(Z98-AA98)*4</f>
        <v>210.768</v>
      </c>
      <c r="AC98" s="69"/>
      <c r="AD98" s="70">
        <f>AB98/X97*1000</f>
        <v>849.77020969124555</v>
      </c>
      <c r="AE98" s="69"/>
      <c r="AF98" s="34"/>
      <c r="AG98" s="71" t="s">
        <v>812</v>
      </c>
      <c r="AH98" s="63" t="s">
        <v>813</v>
      </c>
      <c r="AI98" s="72" t="s">
        <v>952</v>
      </c>
    </row>
    <row r="100" spans="1:35">
      <c r="A100" s="58" t="s">
        <v>858</v>
      </c>
    </row>
    <row r="101" spans="1:35">
      <c r="A101" s="1" t="s">
        <v>860</v>
      </c>
    </row>
    <row r="102" spans="1:35">
      <c r="A102" s="58" t="s">
        <v>861</v>
      </c>
    </row>
    <row r="103" spans="1:35">
      <c r="A103" s="1" t="s">
        <v>862</v>
      </c>
    </row>
    <row r="104" spans="1:35">
      <c r="A104" s="58" t="s">
        <v>859</v>
      </c>
    </row>
  </sheetData>
  <phoneticPr fontId="2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NORPAC net</vt:lpstr>
      <vt:lpstr>BONGOnet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阿部 義之</dc:creator>
  <cp:lastModifiedBy>阿部 義之</cp:lastModifiedBy>
  <dcterms:created xsi:type="dcterms:W3CDTF">2019-08-01T08:09:33Z</dcterms:created>
  <dcterms:modified xsi:type="dcterms:W3CDTF">2019-08-19T03:53:48Z</dcterms:modified>
</cp:coreProperties>
</file>